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_nemeikaite\Desktop\2021 02 12\"/>
    </mc:Choice>
  </mc:AlternateContent>
  <bookViews>
    <workbookView xWindow="0" yWindow="0" windowWidth="21570" windowHeight="8145" activeTab="1"/>
  </bookViews>
  <sheets>
    <sheet name="1 priedas" sheetId="21" r:id="rId1"/>
    <sheet name="2 priedas" sheetId="15" r:id="rId2"/>
    <sheet name="3 priedas" sheetId="14" r:id="rId3"/>
    <sheet name="4 priedas" sheetId="16" r:id="rId4"/>
    <sheet name="5 priedas" sheetId="4" r:id="rId5"/>
    <sheet name="6 priedas" sheetId="5" r:id="rId6"/>
    <sheet name="7 priedas" sheetId="18" r:id="rId7"/>
    <sheet name="8 priedas" sheetId="3" r:id="rId8"/>
    <sheet name="9 priedas" sheetId="24" r:id="rId9"/>
    <sheet name="10 priedas" sheetId="6" r:id="rId10"/>
    <sheet name="11 priedas" sheetId="7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15" l="1"/>
  <c r="A53" i="15"/>
  <c r="A54" i="15"/>
  <c r="A55" i="15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F49" i="15"/>
  <c r="E49" i="15"/>
  <c r="D49" i="15"/>
  <c r="C49" i="15"/>
  <c r="Q184" i="6"/>
  <c r="C110" i="15"/>
  <c r="C111" i="15"/>
  <c r="A15" i="6" l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4" i="6"/>
  <c r="Q17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E113" i="3"/>
  <c r="D14" i="14"/>
  <c r="F119" i="15"/>
  <c r="E119" i="15"/>
  <c r="D119" i="15"/>
  <c r="A14" i="15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P117" i="6"/>
  <c r="Q117" i="6"/>
  <c r="R117" i="6"/>
  <c r="H89" i="6"/>
  <c r="I89" i="6"/>
  <c r="J89" i="6"/>
  <c r="K89" i="6"/>
  <c r="L89" i="6"/>
  <c r="M89" i="6"/>
  <c r="N89" i="6"/>
  <c r="G117" i="6"/>
  <c r="O117" i="6" s="1"/>
  <c r="D40" i="3" l="1"/>
  <c r="E40" i="3"/>
  <c r="C40" i="3"/>
  <c r="C82" i="21"/>
  <c r="F14" i="6"/>
  <c r="J14" i="6"/>
  <c r="L14" i="6"/>
  <c r="M14" i="6"/>
  <c r="N14" i="6"/>
  <c r="O31" i="6" l="1"/>
  <c r="G116" i="6" l="1"/>
  <c r="G89" i="6" s="1"/>
  <c r="D55" i="6"/>
  <c r="E55" i="6"/>
  <c r="F55" i="6"/>
  <c r="H55" i="6"/>
  <c r="I55" i="6"/>
  <c r="J55" i="6"/>
  <c r="K55" i="6"/>
  <c r="L55" i="6"/>
  <c r="M55" i="6"/>
  <c r="N55" i="6"/>
  <c r="O61" i="6"/>
  <c r="P61" i="6"/>
  <c r="M174" i="6"/>
  <c r="N174" i="6"/>
  <c r="G71" i="6"/>
  <c r="H71" i="6"/>
  <c r="I71" i="6"/>
  <c r="J71" i="6"/>
  <c r="K71" i="6"/>
  <c r="L71" i="6"/>
  <c r="M71" i="6"/>
  <c r="N71" i="6"/>
  <c r="C84" i="6"/>
  <c r="O84" i="6" s="1"/>
  <c r="P84" i="6"/>
  <c r="O25" i="6"/>
  <c r="P25" i="6"/>
  <c r="C98" i="6"/>
  <c r="C97" i="6"/>
  <c r="C96" i="6"/>
  <c r="C95" i="6"/>
  <c r="C94" i="6"/>
  <c r="C93" i="6"/>
  <c r="C92" i="6"/>
  <c r="C91" i="6"/>
  <c r="C82" i="6"/>
  <c r="C81" i="6"/>
  <c r="C80" i="6"/>
  <c r="C79" i="6"/>
  <c r="C78" i="6"/>
  <c r="C77" i="6"/>
  <c r="C76" i="6"/>
  <c r="C75" i="6"/>
  <c r="C181" i="6"/>
  <c r="L169" i="6"/>
  <c r="G177" i="6"/>
  <c r="G178" i="6"/>
  <c r="G179" i="6"/>
  <c r="F49" i="5"/>
  <c r="E49" i="5"/>
  <c r="C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F49" i="4"/>
  <c r="E49" i="4"/>
  <c r="D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49" i="4" l="1"/>
  <c r="D49" i="5"/>
  <c r="D63" i="18" l="1"/>
  <c r="C63" i="18"/>
  <c r="C64" i="18" s="1"/>
  <c r="C20" i="18"/>
  <c r="C75" i="3" l="1"/>
  <c r="D75" i="3"/>
  <c r="C87" i="3" l="1"/>
  <c r="C88" i="3" s="1"/>
  <c r="D87" i="3"/>
  <c r="D88" i="3" s="1"/>
  <c r="C91" i="3"/>
  <c r="C97" i="3" s="1"/>
  <c r="C101" i="3" s="1"/>
  <c r="D91" i="3"/>
  <c r="D97" i="3" s="1"/>
  <c r="D101" i="3" s="1"/>
  <c r="C80" i="15" l="1"/>
  <c r="D166" i="15"/>
  <c r="D171" i="15" s="1"/>
  <c r="C31" i="15"/>
  <c r="F46" i="16"/>
  <c r="E46" i="16"/>
  <c r="C45" i="16"/>
  <c r="C44" i="16"/>
  <c r="C43" i="16"/>
  <c r="C42" i="16" s="1"/>
  <c r="C46" i="16" s="1"/>
  <c r="D42" i="16"/>
  <c r="D46" i="16" s="1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D70" i="3" l="1"/>
  <c r="C53" i="3"/>
  <c r="C64" i="3"/>
  <c r="C65" i="3"/>
  <c r="C66" i="3"/>
  <c r="C67" i="3"/>
  <c r="C68" i="3"/>
  <c r="C69" i="3"/>
  <c r="C55" i="3"/>
  <c r="C56" i="3"/>
  <c r="C57" i="3"/>
  <c r="C58" i="3"/>
  <c r="C59" i="3"/>
  <c r="C60" i="3"/>
  <c r="C61" i="3"/>
  <c r="C62" i="3"/>
  <c r="C63" i="15"/>
  <c r="C64" i="15"/>
  <c r="C65" i="15"/>
  <c r="C66" i="15"/>
  <c r="C43" i="21"/>
  <c r="C42" i="21" l="1"/>
  <c r="C39" i="21" s="1"/>
  <c r="C35" i="21"/>
  <c r="C27" i="21"/>
  <c r="C23" i="21"/>
  <c r="C19" i="21"/>
  <c r="C16" i="21"/>
  <c r="C12" i="21"/>
  <c r="C10" i="21"/>
  <c r="C9" i="21" l="1"/>
  <c r="C18" i="21"/>
  <c r="C38" i="21" l="1"/>
  <c r="C81" i="21" s="1"/>
  <c r="C93" i="21" s="1"/>
  <c r="K65" i="6" l="1"/>
  <c r="K66" i="6"/>
  <c r="C161" i="6" l="1"/>
  <c r="C159" i="6"/>
  <c r="C151" i="6"/>
  <c r="C149" i="6"/>
  <c r="C43" i="3" l="1"/>
  <c r="C41" i="3"/>
  <c r="F31" i="3" l="1"/>
  <c r="C35" i="3"/>
  <c r="C31" i="3" l="1"/>
  <c r="Q31" i="6" l="1"/>
  <c r="R31" i="6"/>
  <c r="O32" i="6"/>
  <c r="P32" i="6"/>
  <c r="Q32" i="6"/>
  <c r="R32" i="6"/>
  <c r="O33" i="6"/>
  <c r="P33" i="6"/>
  <c r="Q33" i="6"/>
  <c r="R33" i="6"/>
  <c r="O34" i="6"/>
  <c r="P34" i="6"/>
  <c r="Q34" i="6"/>
  <c r="R34" i="6"/>
  <c r="O35" i="6"/>
  <c r="P35" i="6"/>
  <c r="Q35" i="6"/>
  <c r="R35" i="6"/>
  <c r="O36" i="6"/>
  <c r="P36" i="6"/>
  <c r="Q36" i="6"/>
  <c r="R36" i="6"/>
  <c r="O37" i="6"/>
  <c r="P37" i="6"/>
  <c r="Q37" i="6"/>
  <c r="R37" i="6"/>
  <c r="O38" i="6"/>
  <c r="P38" i="6"/>
  <c r="Q38" i="6"/>
  <c r="R38" i="6"/>
  <c r="O39" i="6"/>
  <c r="P39" i="6"/>
  <c r="Q39" i="6"/>
  <c r="R39" i="6"/>
  <c r="D31" i="6"/>
  <c r="P31" i="6" s="1"/>
  <c r="D31" i="15"/>
  <c r="E174" i="6" l="1"/>
  <c r="H174" i="6"/>
  <c r="I174" i="6"/>
  <c r="J174" i="6"/>
  <c r="K174" i="6"/>
  <c r="L174" i="6"/>
  <c r="O181" i="6"/>
  <c r="P181" i="6"/>
  <c r="R181" i="6"/>
  <c r="D174" i="6"/>
  <c r="E166" i="15"/>
  <c r="E171" i="15" s="1"/>
  <c r="F166" i="15"/>
  <c r="C166" i="15"/>
  <c r="D142" i="6" l="1"/>
  <c r="E142" i="6"/>
  <c r="D121" i="6"/>
  <c r="E121" i="6"/>
  <c r="F121" i="6"/>
  <c r="H121" i="6"/>
  <c r="J121" i="6"/>
  <c r="K121" i="6"/>
  <c r="L121" i="6"/>
  <c r="M121" i="6"/>
  <c r="N121" i="6"/>
  <c r="C107" i="6"/>
  <c r="C106" i="6"/>
  <c r="C105" i="6"/>
  <c r="C104" i="6"/>
  <c r="C103" i="6"/>
  <c r="C102" i="6"/>
  <c r="C101" i="6"/>
  <c r="C100" i="6"/>
  <c r="I121" i="6"/>
  <c r="D16" i="6"/>
  <c r="D14" i="6" s="1"/>
  <c r="C16" i="6"/>
  <c r="D25" i="3"/>
  <c r="F25" i="3"/>
  <c r="D15" i="3"/>
  <c r="F15" i="3"/>
  <c r="C17" i="3"/>
  <c r="C108" i="15" l="1"/>
  <c r="F183" i="6" l="1"/>
  <c r="E183" i="6"/>
  <c r="R182" i="6"/>
  <c r="P182" i="6"/>
  <c r="C182" i="6"/>
  <c r="O182" i="6" s="1"/>
  <c r="R180" i="6"/>
  <c r="P180" i="6"/>
  <c r="G180" i="6"/>
  <c r="C180" i="6"/>
  <c r="R179" i="6"/>
  <c r="Q179" i="6"/>
  <c r="P179" i="6"/>
  <c r="C179" i="6"/>
  <c r="O179" i="6" s="1"/>
  <c r="R178" i="6"/>
  <c r="Q178" i="6"/>
  <c r="P178" i="6"/>
  <c r="C178" i="6"/>
  <c r="O178" i="6" s="1"/>
  <c r="R177" i="6"/>
  <c r="P177" i="6"/>
  <c r="O177" i="6"/>
  <c r="R176" i="6"/>
  <c r="Q176" i="6"/>
  <c r="P176" i="6"/>
  <c r="G176" i="6"/>
  <c r="C176" i="6"/>
  <c r="R175" i="6"/>
  <c r="Q175" i="6"/>
  <c r="P175" i="6"/>
  <c r="G175" i="6"/>
  <c r="N183" i="6"/>
  <c r="M183" i="6"/>
  <c r="K183" i="6"/>
  <c r="J183" i="6"/>
  <c r="I183" i="6"/>
  <c r="H183" i="6"/>
  <c r="D183" i="6"/>
  <c r="R173" i="6"/>
  <c r="F55" i="7" s="1"/>
  <c r="Q173" i="6"/>
  <c r="E55" i="7" s="1"/>
  <c r="L173" i="6"/>
  <c r="P173" i="6" s="1"/>
  <c r="D55" i="7" s="1"/>
  <c r="C55" i="7" s="1"/>
  <c r="G173" i="6"/>
  <c r="C173" i="6"/>
  <c r="R172" i="6"/>
  <c r="F54" i="7" s="1"/>
  <c r="Q172" i="6"/>
  <c r="E54" i="7" s="1"/>
  <c r="L172" i="6"/>
  <c r="P172" i="6" s="1"/>
  <c r="D54" i="7" s="1"/>
  <c r="C54" i="7" s="1"/>
  <c r="G172" i="6"/>
  <c r="C172" i="6"/>
  <c r="R171" i="6"/>
  <c r="F53" i="7" s="1"/>
  <c r="Q171" i="6"/>
  <c r="E53" i="7" s="1"/>
  <c r="L171" i="6"/>
  <c r="P171" i="6" s="1"/>
  <c r="D53" i="7" s="1"/>
  <c r="G171" i="6"/>
  <c r="C171" i="6"/>
  <c r="R170" i="6"/>
  <c r="F52" i="7" s="1"/>
  <c r="Q170" i="6"/>
  <c r="E52" i="7" s="1"/>
  <c r="L170" i="6"/>
  <c r="P170" i="6" s="1"/>
  <c r="D52" i="7" s="1"/>
  <c r="C52" i="7" s="1"/>
  <c r="G170" i="6"/>
  <c r="C170" i="6"/>
  <c r="R169" i="6"/>
  <c r="F51" i="7" s="1"/>
  <c r="Q169" i="6"/>
  <c r="E51" i="7" s="1"/>
  <c r="P169" i="6"/>
  <c r="D51" i="7" s="1"/>
  <c r="G169" i="6"/>
  <c r="C169" i="6"/>
  <c r="R168" i="6"/>
  <c r="F50" i="7" s="1"/>
  <c r="Q168" i="6"/>
  <c r="E50" i="7" s="1"/>
  <c r="L168" i="6"/>
  <c r="P168" i="6" s="1"/>
  <c r="D50" i="7" s="1"/>
  <c r="C50" i="7" s="1"/>
  <c r="G168" i="6"/>
  <c r="C168" i="6"/>
  <c r="R167" i="6"/>
  <c r="F49" i="7" s="1"/>
  <c r="Q167" i="6"/>
  <c r="E49" i="7" s="1"/>
  <c r="L167" i="6"/>
  <c r="P167" i="6" s="1"/>
  <c r="D49" i="7" s="1"/>
  <c r="C49" i="7" s="1"/>
  <c r="G167" i="6"/>
  <c r="C167" i="6"/>
  <c r="R166" i="6"/>
  <c r="F48" i="7" s="1"/>
  <c r="Q166" i="6"/>
  <c r="E48" i="7" s="1"/>
  <c r="L166" i="6"/>
  <c r="P166" i="6" s="1"/>
  <c r="D48" i="7" s="1"/>
  <c r="G166" i="6"/>
  <c r="C166" i="6"/>
  <c r="R165" i="6"/>
  <c r="F47" i="7" s="1"/>
  <c r="Q165" i="6"/>
  <c r="E47" i="7" s="1"/>
  <c r="L165" i="6"/>
  <c r="P165" i="6" s="1"/>
  <c r="D47" i="7" s="1"/>
  <c r="C47" i="7" s="1"/>
  <c r="G165" i="6"/>
  <c r="C165" i="6"/>
  <c r="R164" i="6"/>
  <c r="F46" i="7" s="1"/>
  <c r="Q164" i="6"/>
  <c r="E46" i="7" s="1"/>
  <c r="L164" i="6"/>
  <c r="P164" i="6" s="1"/>
  <c r="D46" i="7" s="1"/>
  <c r="G164" i="6"/>
  <c r="C164" i="6"/>
  <c r="R163" i="6"/>
  <c r="F45" i="7" s="1"/>
  <c r="Q163" i="6"/>
  <c r="E45" i="7" s="1"/>
  <c r="L163" i="6"/>
  <c r="P163" i="6" s="1"/>
  <c r="D45" i="7" s="1"/>
  <c r="G163" i="6"/>
  <c r="C163" i="6"/>
  <c r="R162" i="6"/>
  <c r="F44" i="7" s="1"/>
  <c r="Q162" i="6"/>
  <c r="E44" i="7" s="1"/>
  <c r="L162" i="6"/>
  <c r="P162" i="6" s="1"/>
  <c r="D44" i="7" s="1"/>
  <c r="C44" i="7" s="1"/>
  <c r="G162" i="6"/>
  <c r="C162" i="6"/>
  <c r="R161" i="6"/>
  <c r="F43" i="7" s="1"/>
  <c r="Q161" i="6"/>
  <c r="E43" i="7" s="1"/>
  <c r="L161" i="6"/>
  <c r="P161" i="6" s="1"/>
  <c r="D43" i="7" s="1"/>
  <c r="C43" i="7" s="1"/>
  <c r="G161" i="6"/>
  <c r="R160" i="6"/>
  <c r="F42" i="7" s="1"/>
  <c r="Q160" i="6"/>
  <c r="E42" i="7" s="1"/>
  <c r="L160" i="6"/>
  <c r="P160" i="6" s="1"/>
  <c r="D42" i="7" s="1"/>
  <c r="C42" i="7" s="1"/>
  <c r="G160" i="6"/>
  <c r="C160" i="6"/>
  <c r="R159" i="6"/>
  <c r="F41" i="7" s="1"/>
  <c r="Q159" i="6"/>
  <c r="E41" i="7" s="1"/>
  <c r="L159" i="6"/>
  <c r="P159" i="6" s="1"/>
  <c r="D41" i="7" s="1"/>
  <c r="G159" i="6"/>
  <c r="R158" i="6"/>
  <c r="F40" i="7" s="1"/>
  <c r="Q158" i="6"/>
  <c r="E40" i="7" s="1"/>
  <c r="L158" i="6"/>
  <c r="P158" i="6" s="1"/>
  <c r="D40" i="7" s="1"/>
  <c r="C40" i="7" s="1"/>
  <c r="G158" i="6"/>
  <c r="C158" i="6"/>
  <c r="R157" i="6"/>
  <c r="F39" i="7" s="1"/>
  <c r="Q157" i="6"/>
  <c r="E39" i="7" s="1"/>
  <c r="L157" i="6"/>
  <c r="P157" i="6" s="1"/>
  <c r="D39" i="7" s="1"/>
  <c r="C39" i="7" s="1"/>
  <c r="G157" i="6"/>
  <c r="C157" i="6"/>
  <c r="R156" i="6"/>
  <c r="F38" i="7" s="1"/>
  <c r="Q156" i="6"/>
  <c r="E38" i="7" s="1"/>
  <c r="L156" i="6"/>
  <c r="P156" i="6" s="1"/>
  <c r="D38" i="7" s="1"/>
  <c r="G156" i="6"/>
  <c r="C156" i="6"/>
  <c r="R155" i="6"/>
  <c r="F37" i="7" s="1"/>
  <c r="Q155" i="6"/>
  <c r="E37" i="7" s="1"/>
  <c r="L155" i="6"/>
  <c r="P155" i="6" s="1"/>
  <c r="D37" i="7" s="1"/>
  <c r="C37" i="7" s="1"/>
  <c r="G155" i="6"/>
  <c r="C155" i="6"/>
  <c r="R154" i="6"/>
  <c r="F36" i="7" s="1"/>
  <c r="Q154" i="6"/>
  <c r="E36" i="7" s="1"/>
  <c r="L154" i="6"/>
  <c r="P154" i="6" s="1"/>
  <c r="D36" i="7" s="1"/>
  <c r="G154" i="6"/>
  <c r="C154" i="6"/>
  <c r="R153" i="6"/>
  <c r="F35" i="7" s="1"/>
  <c r="Q153" i="6"/>
  <c r="E35" i="7" s="1"/>
  <c r="L153" i="6"/>
  <c r="P153" i="6" s="1"/>
  <c r="D35" i="7" s="1"/>
  <c r="G153" i="6"/>
  <c r="C153" i="6"/>
  <c r="R152" i="6"/>
  <c r="F34" i="7" s="1"/>
  <c r="Q152" i="6"/>
  <c r="E34" i="7" s="1"/>
  <c r="L152" i="6"/>
  <c r="P152" i="6" s="1"/>
  <c r="D34" i="7" s="1"/>
  <c r="C34" i="7" s="1"/>
  <c r="G152" i="6"/>
  <c r="C152" i="6"/>
  <c r="R151" i="6"/>
  <c r="F33" i="7" s="1"/>
  <c r="Q151" i="6"/>
  <c r="E33" i="7" s="1"/>
  <c r="L151" i="6"/>
  <c r="P151" i="6" s="1"/>
  <c r="D33" i="7" s="1"/>
  <c r="C33" i="7" s="1"/>
  <c r="G151" i="6"/>
  <c r="R150" i="6"/>
  <c r="F32" i="7" s="1"/>
  <c r="Q150" i="6"/>
  <c r="E32" i="7" s="1"/>
  <c r="L150" i="6"/>
  <c r="P150" i="6" s="1"/>
  <c r="D32" i="7" s="1"/>
  <c r="G150" i="6"/>
  <c r="C150" i="6"/>
  <c r="R149" i="6"/>
  <c r="F31" i="7" s="1"/>
  <c r="Q149" i="6"/>
  <c r="E31" i="7" s="1"/>
  <c r="L149" i="6"/>
  <c r="P149" i="6" s="1"/>
  <c r="D31" i="7" s="1"/>
  <c r="G149" i="6"/>
  <c r="R148" i="6"/>
  <c r="F30" i="7" s="1"/>
  <c r="Q148" i="6"/>
  <c r="E30" i="7" s="1"/>
  <c r="L148" i="6"/>
  <c r="P148" i="6" s="1"/>
  <c r="D30" i="7" s="1"/>
  <c r="C30" i="7" s="1"/>
  <c r="G148" i="6"/>
  <c r="C148" i="6"/>
  <c r="R147" i="6"/>
  <c r="F29" i="7" s="1"/>
  <c r="Q147" i="6"/>
  <c r="E29" i="7" s="1"/>
  <c r="L147" i="6"/>
  <c r="P147" i="6" s="1"/>
  <c r="D29" i="7" s="1"/>
  <c r="G147" i="6"/>
  <c r="C147" i="6"/>
  <c r="R146" i="6"/>
  <c r="F28" i="7" s="1"/>
  <c r="Q146" i="6"/>
  <c r="E28" i="7" s="1"/>
  <c r="L146" i="6"/>
  <c r="P146" i="6" s="1"/>
  <c r="D28" i="7" s="1"/>
  <c r="G146" i="6"/>
  <c r="C146" i="6"/>
  <c r="R145" i="6"/>
  <c r="F27" i="7" s="1"/>
  <c r="Q145" i="6"/>
  <c r="E27" i="7" s="1"/>
  <c r="L145" i="6"/>
  <c r="P145" i="6" s="1"/>
  <c r="D27" i="7" s="1"/>
  <c r="C27" i="7" s="1"/>
  <c r="G145" i="6"/>
  <c r="C145" i="6"/>
  <c r="R144" i="6"/>
  <c r="F26" i="7" s="1"/>
  <c r="Q144" i="6"/>
  <c r="E26" i="7" s="1"/>
  <c r="L144" i="6"/>
  <c r="P144" i="6" s="1"/>
  <c r="D26" i="7" s="1"/>
  <c r="G144" i="6"/>
  <c r="C144" i="6"/>
  <c r="R141" i="6"/>
  <c r="F25" i="7" s="1"/>
  <c r="Q141" i="6"/>
  <c r="E25" i="7" s="1"/>
  <c r="P141" i="6"/>
  <c r="D25" i="7" s="1"/>
  <c r="K141" i="6"/>
  <c r="C141" i="6"/>
  <c r="R140" i="6"/>
  <c r="F24" i="7" s="1"/>
  <c r="Q140" i="6"/>
  <c r="E24" i="7" s="1"/>
  <c r="P140" i="6"/>
  <c r="D24" i="7" s="1"/>
  <c r="C24" i="7" s="1"/>
  <c r="K140" i="6"/>
  <c r="C140" i="6"/>
  <c r="R139" i="6"/>
  <c r="F23" i="7" s="1"/>
  <c r="Q139" i="6"/>
  <c r="E23" i="7" s="1"/>
  <c r="P139" i="6"/>
  <c r="D23" i="7" s="1"/>
  <c r="C23" i="7" s="1"/>
  <c r="K139" i="6"/>
  <c r="C139" i="6"/>
  <c r="R138" i="6"/>
  <c r="F22" i="7" s="1"/>
  <c r="Q138" i="6"/>
  <c r="E22" i="7" s="1"/>
  <c r="P138" i="6"/>
  <c r="D22" i="7" s="1"/>
  <c r="K138" i="6"/>
  <c r="C138" i="6"/>
  <c r="R137" i="6"/>
  <c r="Q137" i="6"/>
  <c r="P137" i="6"/>
  <c r="C137" i="6"/>
  <c r="O137" i="6" s="1"/>
  <c r="R136" i="6"/>
  <c r="Q136" i="6"/>
  <c r="P136" i="6"/>
  <c r="C136" i="6"/>
  <c r="O136" i="6" s="1"/>
  <c r="R135" i="6"/>
  <c r="Q135" i="6"/>
  <c r="P135" i="6"/>
  <c r="C135" i="6"/>
  <c r="O135" i="6" s="1"/>
  <c r="R134" i="6"/>
  <c r="Q134" i="6"/>
  <c r="P134" i="6"/>
  <c r="C134" i="6"/>
  <c r="O134" i="6" s="1"/>
  <c r="R133" i="6"/>
  <c r="Q133" i="6"/>
  <c r="P133" i="6"/>
  <c r="C133" i="6"/>
  <c r="O133" i="6" s="1"/>
  <c r="R132" i="6"/>
  <c r="Q132" i="6"/>
  <c r="P132" i="6"/>
  <c r="C132" i="6"/>
  <c r="O132" i="6" s="1"/>
  <c r="R131" i="6"/>
  <c r="Q131" i="6"/>
  <c r="P131" i="6"/>
  <c r="C131" i="6"/>
  <c r="O131" i="6" s="1"/>
  <c r="R130" i="6"/>
  <c r="Q130" i="6"/>
  <c r="P130" i="6"/>
  <c r="C130" i="6"/>
  <c r="O130" i="6" s="1"/>
  <c r="R129" i="6"/>
  <c r="Q129" i="6"/>
  <c r="P129" i="6"/>
  <c r="C129" i="6"/>
  <c r="R128" i="6"/>
  <c r="Q128" i="6"/>
  <c r="P128" i="6"/>
  <c r="C128" i="6"/>
  <c r="N142" i="6"/>
  <c r="M142" i="6"/>
  <c r="L142" i="6"/>
  <c r="J142" i="6"/>
  <c r="I142" i="6"/>
  <c r="H142" i="6"/>
  <c r="G142" i="6"/>
  <c r="F142" i="6"/>
  <c r="R124" i="6"/>
  <c r="Q124" i="6"/>
  <c r="P124" i="6"/>
  <c r="G124" i="6"/>
  <c r="C124" i="6"/>
  <c r="R123" i="6"/>
  <c r="Q123" i="6"/>
  <c r="P123" i="6"/>
  <c r="G123" i="6"/>
  <c r="C123" i="6"/>
  <c r="R122" i="6"/>
  <c r="Q122" i="6"/>
  <c r="P122" i="6"/>
  <c r="G122" i="6"/>
  <c r="O122" i="6" s="1"/>
  <c r="N125" i="6"/>
  <c r="M125" i="6"/>
  <c r="L125" i="6"/>
  <c r="K125" i="6"/>
  <c r="J125" i="6"/>
  <c r="I125" i="6"/>
  <c r="H125" i="6"/>
  <c r="F125" i="6"/>
  <c r="E125" i="6"/>
  <c r="D125" i="6"/>
  <c r="R118" i="6"/>
  <c r="P118" i="6"/>
  <c r="C118" i="6"/>
  <c r="R116" i="6"/>
  <c r="Q116" i="6"/>
  <c r="P116" i="6"/>
  <c r="R115" i="6"/>
  <c r="Q115" i="6"/>
  <c r="P115" i="6"/>
  <c r="G115" i="6"/>
  <c r="O115" i="6" s="1"/>
  <c r="R114" i="6"/>
  <c r="Q114" i="6"/>
  <c r="P114" i="6"/>
  <c r="C114" i="6"/>
  <c r="R113" i="6"/>
  <c r="Q113" i="6"/>
  <c r="P113" i="6"/>
  <c r="C113" i="6"/>
  <c r="O113" i="6" s="1"/>
  <c r="R112" i="6"/>
  <c r="Q112" i="6"/>
  <c r="P112" i="6"/>
  <c r="C112" i="6"/>
  <c r="O112" i="6" s="1"/>
  <c r="R111" i="6"/>
  <c r="Q111" i="6"/>
  <c r="P111" i="6"/>
  <c r="C111" i="6"/>
  <c r="O111" i="6" s="1"/>
  <c r="R110" i="6"/>
  <c r="Q110" i="6"/>
  <c r="P110" i="6"/>
  <c r="C110" i="6"/>
  <c r="R109" i="6"/>
  <c r="Q109" i="6"/>
  <c r="P109" i="6"/>
  <c r="C109" i="6"/>
  <c r="O109" i="6" s="1"/>
  <c r="F108" i="6"/>
  <c r="R108" i="6" s="1"/>
  <c r="E108" i="6"/>
  <c r="Q108" i="6" s="1"/>
  <c r="D108" i="6"/>
  <c r="R107" i="6"/>
  <c r="Q107" i="6"/>
  <c r="P107" i="6"/>
  <c r="O107" i="6"/>
  <c r="R106" i="6"/>
  <c r="Q106" i="6"/>
  <c r="P106" i="6"/>
  <c r="O106" i="6"/>
  <c r="R105" i="6"/>
  <c r="Q105" i="6"/>
  <c r="P105" i="6"/>
  <c r="O105" i="6"/>
  <c r="R104" i="6"/>
  <c r="Q104" i="6"/>
  <c r="P104" i="6"/>
  <c r="O104" i="6"/>
  <c r="R103" i="6"/>
  <c r="Q103" i="6"/>
  <c r="P103" i="6"/>
  <c r="O103" i="6"/>
  <c r="R102" i="6"/>
  <c r="Q102" i="6"/>
  <c r="P102" i="6"/>
  <c r="O102" i="6"/>
  <c r="R101" i="6"/>
  <c r="Q101" i="6"/>
  <c r="P101" i="6"/>
  <c r="O101" i="6"/>
  <c r="R100" i="6"/>
  <c r="Q100" i="6"/>
  <c r="P100" i="6"/>
  <c r="O100" i="6"/>
  <c r="F99" i="6"/>
  <c r="R99" i="6" s="1"/>
  <c r="E99" i="6"/>
  <c r="Q99" i="6" s="1"/>
  <c r="D99" i="6"/>
  <c r="P99" i="6" s="1"/>
  <c r="C99" i="6"/>
  <c r="O99" i="6" s="1"/>
  <c r="R98" i="6"/>
  <c r="Q98" i="6"/>
  <c r="P98" i="6"/>
  <c r="O98" i="6"/>
  <c r="R97" i="6"/>
  <c r="Q97" i="6"/>
  <c r="P97" i="6"/>
  <c r="O97" i="6"/>
  <c r="R96" i="6"/>
  <c r="Q96" i="6"/>
  <c r="P96" i="6"/>
  <c r="O96" i="6"/>
  <c r="R95" i="6"/>
  <c r="Q95" i="6"/>
  <c r="P95" i="6"/>
  <c r="O95" i="6"/>
  <c r="R94" i="6"/>
  <c r="Q94" i="6"/>
  <c r="P94" i="6"/>
  <c r="O94" i="6"/>
  <c r="R93" i="6"/>
  <c r="Q93" i="6"/>
  <c r="P93" i="6"/>
  <c r="O93" i="6"/>
  <c r="R92" i="6"/>
  <c r="Q92" i="6"/>
  <c r="P92" i="6"/>
  <c r="O92" i="6"/>
  <c r="R91" i="6"/>
  <c r="Q91" i="6"/>
  <c r="P91" i="6"/>
  <c r="O91" i="6"/>
  <c r="F90" i="6"/>
  <c r="F89" i="6" s="1"/>
  <c r="E90" i="6"/>
  <c r="D90" i="6"/>
  <c r="C90" i="6"/>
  <c r="N119" i="6"/>
  <c r="M119" i="6"/>
  <c r="L119" i="6"/>
  <c r="K119" i="6"/>
  <c r="J119" i="6"/>
  <c r="I119" i="6"/>
  <c r="H119" i="6"/>
  <c r="R86" i="6"/>
  <c r="Q86" i="6"/>
  <c r="P86" i="6"/>
  <c r="C86" i="6"/>
  <c r="O86" i="6" s="1"/>
  <c r="R85" i="6"/>
  <c r="Q85" i="6"/>
  <c r="P85" i="6"/>
  <c r="C85" i="6"/>
  <c r="O85" i="6" s="1"/>
  <c r="R83" i="6"/>
  <c r="Q83" i="6"/>
  <c r="P83" i="6"/>
  <c r="C83" i="6"/>
  <c r="O83" i="6" s="1"/>
  <c r="R82" i="6"/>
  <c r="Q82" i="6"/>
  <c r="P82" i="6"/>
  <c r="O82" i="6"/>
  <c r="R81" i="6"/>
  <c r="Q81" i="6"/>
  <c r="P81" i="6"/>
  <c r="O81" i="6"/>
  <c r="R80" i="6"/>
  <c r="Q80" i="6"/>
  <c r="P80" i="6"/>
  <c r="O80" i="6"/>
  <c r="R79" i="6"/>
  <c r="Q79" i="6"/>
  <c r="P79" i="6"/>
  <c r="O79" i="6"/>
  <c r="R78" i="6"/>
  <c r="Q78" i="6"/>
  <c r="P78" i="6"/>
  <c r="O78" i="6"/>
  <c r="R77" i="6"/>
  <c r="Q77" i="6"/>
  <c r="P77" i="6"/>
  <c r="O77" i="6"/>
  <c r="R76" i="6"/>
  <c r="Q76" i="6"/>
  <c r="P76" i="6"/>
  <c r="O76" i="6"/>
  <c r="R75" i="6"/>
  <c r="Q75" i="6"/>
  <c r="P75" i="6"/>
  <c r="O75" i="6"/>
  <c r="F74" i="6"/>
  <c r="F71" i="6" s="1"/>
  <c r="E74" i="6"/>
  <c r="E71" i="6" s="1"/>
  <c r="D74" i="6"/>
  <c r="D71" i="6" s="1"/>
  <c r="G87" i="6"/>
  <c r="R73" i="6"/>
  <c r="Q73" i="6"/>
  <c r="P73" i="6"/>
  <c r="O73" i="6"/>
  <c r="R72" i="6"/>
  <c r="Q72" i="6"/>
  <c r="P72" i="6"/>
  <c r="C72" i="6"/>
  <c r="N87" i="6"/>
  <c r="M87" i="6"/>
  <c r="L87" i="6"/>
  <c r="K87" i="6"/>
  <c r="J87" i="6"/>
  <c r="I87" i="6"/>
  <c r="H87" i="6"/>
  <c r="R68" i="6"/>
  <c r="F20" i="7" s="1"/>
  <c r="Q68" i="6"/>
  <c r="E20" i="7" s="1"/>
  <c r="P68" i="6"/>
  <c r="D20" i="7" s="1"/>
  <c r="K68" i="6"/>
  <c r="G68" i="6"/>
  <c r="C68" i="6"/>
  <c r="R67" i="6"/>
  <c r="F19" i="7" s="1"/>
  <c r="Q67" i="6"/>
  <c r="E19" i="7" s="1"/>
  <c r="P67" i="6"/>
  <c r="D19" i="7" s="1"/>
  <c r="K67" i="6"/>
  <c r="G67" i="6"/>
  <c r="C67" i="6"/>
  <c r="R66" i="6"/>
  <c r="F18" i="7" s="1"/>
  <c r="Q66" i="6"/>
  <c r="E18" i="7" s="1"/>
  <c r="P66" i="6"/>
  <c r="D18" i="7" s="1"/>
  <c r="G66" i="6"/>
  <c r="C66" i="6"/>
  <c r="R65" i="6"/>
  <c r="F17" i="7" s="1"/>
  <c r="Q65" i="6"/>
  <c r="E17" i="7" s="1"/>
  <c r="P65" i="6"/>
  <c r="D17" i="7" s="1"/>
  <c r="G65" i="6"/>
  <c r="C65" i="6"/>
  <c r="R64" i="6"/>
  <c r="F21" i="7" s="1"/>
  <c r="Q64" i="6"/>
  <c r="E21" i="7" s="1"/>
  <c r="P64" i="6"/>
  <c r="D21" i="7" s="1"/>
  <c r="G64" i="6"/>
  <c r="C64" i="6"/>
  <c r="R63" i="6"/>
  <c r="Q63" i="6"/>
  <c r="P63" i="6"/>
  <c r="C63" i="6"/>
  <c r="O63" i="6" s="1"/>
  <c r="R62" i="6"/>
  <c r="Q62" i="6"/>
  <c r="P62" i="6"/>
  <c r="R60" i="6"/>
  <c r="Q60" i="6"/>
  <c r="P60" i="6"/>
  <c r="C60" i="6"/>
  <c r="O60" i="6" s="1"/>
  <c r="R59" i="6"/>
  <c r="Q59" i="6"/>
  <c r="P59" i="6"/>
  <c r="C59" i="6"/>
  <c r="O59" i="6" s="1"/>
  <c r="R58" i="6"/>
  <c r="Q58" i="6"/>
  <c r="P58" i="6"/>
  <c r="G58" i="6"/>
  <c r="G55" i="6" s="1"/>
  <c r="C58" i="6"/>
  <c r="R57" i="6"/>
  <c r="Q57" i="6"/>
  <c r="P57" i="6"/>
  <c r="C57" i="6"/>
  <c r="O57" i="6" s="1"/>
  <c r="R56" i="6"/>
  <c r="Q56" i="6"/>
  <c r="P56" i="6"/>
  <c r="C56" i="6"/>
  <c r="N69" i="6"/>
  <c r="M69" i="6"/>
  <c r="L69" i="6"/>
  <c r="J69" i="6"/>
  <c r="I69" i="6"/>
  <c r="H69" i="6"/>
  <c r="F69" i="6"/>
  <c r="E69" i="6"/>
  <c r="D69" i="6"/>
  <c r="R52" i="6"/>
  <c r="F16" i="7" s="1"/>
  <c r="Q52" i="6"/>
  <c r="E16" i="7" s="1"/>
  <c r="P52" i="6"/>
  <c r="D16" i="7" s="1"/>
  <c r="K52" i="6"/>
  <c r="G52" i="6"/>
  <c r="C52" i="6"/>
  <c r="P51" i="6"/>
  <c r="P50" i="6"/>
  <c r="D15" i="7" s="1"/>
  <c r="R49" i="6"/>
  <c r="F14" i="7" s="1"/>
  <c r="Q49" i="6"/>
  <c r="E14" i="7" s="1"/>
  <c r="P49" i="6"/>
  <c r="D14" i="7" s="1"/>
  <c r="C49" i="6"/>
  <c r="O49" i="6" s="1"/>
  <c r="R48" i="6"/>
  <c r="Q48" i="6"/>
  <c r="P48" i="6"/>
  <c r="G48" i="6"/>
  <c r="O48" i="6" s="1"/>
  <c r="R47" i="6"/>
  <c r="Q47" i="6"/>
  <c r="P47" i="6"/>
  <c r="O47" i="6"/>
  <c r="R46" i="6"/>
  <c r="Q46" i="6"/>
  <c r="P46" i="6"/>
  <c r="O46" i="6"/>
  <c r="R45" i="6"/>
  <c r="Q45" i="6"/>
  <c r="P45" i="6"/>
  <c r="O45" i="6"/>
  <c r="R44" i="6"/>
  <c r="Q44" i="6"/>
  <c r="P44" i="6"/>
  <c r="O44" i="6"/>
  <c r="R43" i="6"/>
  <c r="Q43" i="6"/>
  <c r="P43" i="6"/>
  <c r="O43" i="6"/>
  <c r="R42" i="6"/>
  <c r="Q42" i="6"/>
  <c r="P42" i="6"/>
  <c r="O42" i="6"/>
  <c r="R41" i="6"/>
  <c r="Q41" i="6"/>
  <c r="P41" i="6"/>
  <c r="O41" i="6"/>
  <c r="R40" i="6"/>
  <c r="Q40" i="6"/>
  <c r="P40" i="6"/>
  <c r="O40" i="6"/>
  <c r="R30" i="6"/>
  <c r="Q30" i="6"/>
  <c r="P30" i="6"/>
  <c r="O30" i="6"/>
  <c r="R29" i="6"/>
  <c r="Q29" i="6"/>
  <c r="P29" i="6"/>
  <c r="O29" i="6"/>
  <c r="R28" i="6"/>
  <c r="Q28" i="6"/>
  <c r="P28" i="6"/>
  <c r="O28" i="6"/>
  <c r="R27" i="6"/>
  <c r="Q27" i="6"/>
  <c r="P27" i="6"/>
  <c r="O27" i="6"/>
  <c r="R26" i="6"/>
  <c r="Q26" i="6"/>
  <c r="P26" i="6"/>
  <c r="O26" i="6"/>
  <c r="R24" i="6"/>
  <c r="Q24" i="6"/>
  <c r="P24" i="6"/>
  <c r="O24" i="6"/>
  <c r="R23" i="6"/>
  <c r="Q23" i="6"/>
  <c r="P23" i="6"/>
  <c r="O23" i="6"/>
  <c r="R22" i="6"/>
  <c r="Q22" i="6"/>
  <c r="P22" i="6"/>
  <c r="O22" i="6"/>
  <c r="R21" i="6"/>
  <c r="Q21" i="6"/>
  <c r="P21" i="6"/>
  <c r="O21" i="6"/>
  <c r="R20" i="6"/>
  <c r="Q20" i="6"/>
  <c r="P20" i="6"/>
  <c r="O20" i="6"/>
  <c r="R19" i="6"/>
  <c r="Q19" i="6"/>
  <c r="P19" i="6"/>
  <c r="O19" i="6"/>
  <c r="R18" i="6"/>
  <c r="Q18" i="6"/>
  <c r="P18" i="6"/>
  <c r="O18" i="6"/>
  <c r="R17" i="6"/>
  <c r="Q17" i="6"/>
  <c r="P17" i="6"/>
  <c r="O17" i="6"/>
  <c r="I16" i="6"/>
  <c r="I14" i="6" s="1"/>
  <c r="H16" i="6"/>
  <c r="H14" i="6" s="1"/>
  <c r="E16" i="6"/>
  <c r="E14" i="6" s="1"/>
  <c r="R15" i="6"/>
  <c r="Q15" i="6"/>
  <c r="P15" i="6"/>
  <c r="K15" i="6"/>
  <c r="K14" i="6" s="1"/>
  <c r="C15" i="6"/>
  <c r="C14" i="6" s="1"/>
  <c r="N53" i="6"/>
  <c r="M53" i="6"/>
  <c r="L53" i="6"/>
  <c r="J53" i="6"/>
  <c r="D53" i="6"/>
  <c r="C57" i="15"/>
  <c r="F171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F134" i="15"/>
  <c r="E134" i="15"/>
  <c r="D134" i="15"/>
  <c r="C116" i="15"/>
  <c r="C115" i="15" s="1"/>
  <c r="C117" i="15" s="1"/>
  <c r="F115" i="15"/>
  <c r="F117" i="15" s="1"/>
  <c r="E115" i="15"/>
  <c r="E117" i="15" s="1"/>
  <c r="D115" i="15"/>
  <c r="D117" i="15" s="1"/>
  <c r="C112" i="15"/>
  <c r="C109" i="15"/>
  <c r="C107" i="15"/>
  <c r="C106" i="15"/>
  <c r="C105" i="15"/>
  <c r="F104" i="15"/>
  <c r="E104" i="15"/>
  <c r="D104" i="15"/>
  <c r="C103" i="15"/>
  <c r="C102" i="15"/>
  <c r="C101" i="15"/>
  <c r="C100" i="15"/>
  <c r="C99" i="15"/>
  <c r="C98" i="15"/>
  <c r="C97" i="15"/>
  <c r="C96" i="15"/>
  <c r="F95" i="15"/>
  <c r="E95" i="15"/>
  <c r="D95" i="15"/>
  <c r="C94" i="15"/>
  <c r="C93" i="15"/>
  <c r="C92" i="15"/>
  <c r="C91" i="15"/>
  <c r="C90" i="15"/>
  <c r="C89" i="15"/>
  <c r="C88" i="15"/>
  <c r="C87" i="15"/>
  <c r="F86" i="15"/>
  <c r="E86" i="15"/>
  <c r="D86" i="15"/>
  <c r="C82" i="15"/>
  <c r="C81" i="15"/>
  <c r="C79" i="15"/>
  <c r="C78" i="15"/>
  <c r="C77" i="15"/>
  <c r="C76" i="15"/>
  <c r="C75" i="15"/>
  <c r="C74" i="15"/>
  <c r="C73" i="15"/>
  <c r="C72" i="15"/>
  <c r="C71" i="15"/>
  <c r="F70" i="15"/>
  <c r="E70" i="15"/>
  <c r="D70" i="15"/>
  <c r="C62" i="15"/>
  <c r="C61" i="15"/>
  <c r="C60" i="15"/>
  <c r="C59" i="15"/>
  <c r="C58" i="15"/>
  <c r="C56" i="15"/>
  <c r="F55" i="15"/>
  <c r="F67" i="15" s="1"/>
  <c r="E55" i="15"/>
  <c r="E67" i="15" s="1"/>
  <c r="D55" i="15"/>
  <c r="D67" i="15" s="1"/>
  <c r="C52" i="15"/>
  <c r="C51" i="15"/>
  <c r="C50" i="15"/>
  <c r="C48" i="15"/>
  <c r="C42" i="15"/>
  <c r="F16" i="15"/>
  <c r="F14" i="15" s="1"/>
  <c r="E16" i="15"/>
  <c r="E14" i="15" s="1"/>
  <c r="D16" i="15"/>
  <c r="D14" i="15" s="1"/>
  <c r="C16" i="15"/>
  <c r="C15" i="15"/>
  <c r="C119" i="15" l="1"/>
  <c r="F85" i="15"/>
  <c r="C86" i="15"/>
  <c r="C55" i="15"/>
  <c r="C32" i="7"/>
  <c r="C51" i="7"/>
  <c r="C22" i="7"/>
  <c r="C17" i="7"/>
  <c r="C35" i="7"/>
  <c r="C45" i="7"/>
  <c r="C16" i="7"/>
  <c r="E89" i="6"/>
  <c r="D89" i="6"/>
  <c r="C25" i="7"/>
  <c r="Q55" i="6"/>
  <c r="Q69" i="6" s="1"/>
  <c r="C29" i="7"/>
  <c r="C14" i="7"/>
  <c r="C20" i="7"/>
  <c r="C28" i="7"/>
  <c r="C38" i="7"/>
  <c r="C48" i="7"/>
  <c r="C53" i="7"/>
  <c r="C26" i="7"/>
  <c r="C31" i="7"/>
  <c r="C36" i="7"/>
  <c r="C41" i="7"/>
  <c r="C46" i="7"/>
  <c r="P55" i="6"/>
  <c r="P69" i="6" s="1"/>
  <c r="C21" i="7"/>
  <c r="C19" i="7"/>
  <c r="C18" i="7"/>
  <c r="P121" i="6"/>
  <c r="O56" i="6"/>
  <c r="C55" i="6"/>
  <c r="R55" i="6"/>
  <c r="R69" i="6" s="1"/>
  <c r="P108" i="6"/>
  <c r="D119" i="6"/>
  <c r="D184" i="6" s="1"/>
  <c r="O118" i="6"/>
  <c r="D69" i="15"/>
  <c r="D83" i="15" s="1"/>
  <c r="E69" i="15"/>
  <c r="E83" i="15" s="1"/>
  <c r="F69" i="15"/>
  <c r="F83" i="15" s="1"/>
  <c r="C14" i="15"/>
  <c r="D85" i="15"/>
  <c r="D113" i="15" s="1"/>
  <c r="E85" i="15"/>
  <c r="C171" i="15"/>
  <c r="C134" i="15"/>
  <c r="O62" i="6"/>
  <c r="C69" i="6"/>
  <c r="Q74" i="6"/>
  <c r="Q71" i="6" s="1"/>
  <c r="E87" i="6"/>
  <c r="Q87" i="6" s="1"/>
  <c r="O72" i="6"/>
  <c r="R74" i="6"/>
  <c r="R71" i="6" s="1"/>
  <c r="P74" i="6"/>
  <c r="P71" i="6" s="1"/>
  <c r="D87" i="6"/>
  <c r="P87" i="6" s="1"/>
  <c r="I53" i="6"/>
  <c r="I184" i="6" s="1"/>
  <c r="E119" i="6"/>
  <c r="F119" i="6"/>
  <c r="G119" i="6"/>
  <c r="Q142" i="6"/>
  <c r="P174" i="6"/>
  <c r="P16" i="6"/>
  <c r="P14" i="6" s="1"/>
  <c r="H53" i="6"/>
  <c r="H184" i="6" s="1"/>
  <c r="C142" i="6"/>
  <c r="Q174" i="6"/>
  <c r="O175" i="6"/>
  <c r="G174" i="6"/>
  <c r="G183" i="6" s="1"/>
  <c r="R174" i="6"/>
  <c r="F113" i="15"/>
  <c r="E113" i="15"/>
  <c r="E53" i="15"/>
  <c r="O114" i="6"/>
  <c r="P125" i="6"/>
  <c r="O141" i="6"/>
  <c r="O147" i="6"/>
  <c r="O128" i="6"/>
  <c r="P142" i="6"/>
  <c r="R142" i="6"/>
  <c r="Q121" i="6"/>
  <c r="O149" i="6"/>
  <c r="C121" i="6"/>
  <c r="C125" i="6" s="1"/>
  <c r="R121" i="6"/>
  <c r="O167" i="6"/>
  <c r="F87" i="6"/>
  <c r="R87" i="6" s="1"/>
  <c r="G121" i="6"/>
  <c r="G125" i="6" s="1"/>
  <c r="P90" i="6"/>
  <c r="P89" i="6" s="1"/>
  <c r="Q16" i="6"/>
  <c r="Q14" i="6" s="1"/>
  <c r="Q90" i="6"/>
  <c r="Q89" i="6" s="1"/>
  <c r="O151" i="6"/>
  <c r="O165" i="6"/>
  <c r="O172" i="6"/>
  <c r="R90" i="6"/>
  <c r="R89" i="6" s="1"/>
  <c r="O90" i="6"/>
  <c r="O173" i="6"/>
  <c r="O116" i="6"/>
  <c r="O64" i="6"/>
  <c r="O145" i="6"/>
  <c r="O146" i="6"/>
  <c r="O161" i="6"/>
  <c r="O163" i="6"/>
  <c r="O166" i="6"/>
  <c r="O123" i="6"/>
  <c r="G69" i="6"/>
  <c r="O58" i="6"/>
  <c r="O139" i="6"/>
  <c r="O140" i="6"/>
  <c r="O144" i="6"/>
  <c r="O155" i="6"/>
  <c r="O164" i="6"/>
  <c r="O176" i="6"/>
  <c r="O150" i="6"/>
  <c r="O159" i="6"/>
  <c r="O162" i="6"/>
  <c r="O124" i="6"/>
  <c r="O148" i="6"/>
  <c r="O160" i="6"/>
  <c r="C174" i="6"/>
  <c r="C183" i="6" s="1"/>
  <c r="O157" i="6"/>
  <c r="G16" i="6"/>
  <c r="O138" i="6"/>
  <c r="O153" i="6"/>
  <c r="O156" i="6"/>
  <c r="O158" i="6"/>
  <c r="O169" i="6"/>
  <c r="O180" i="6"/>
  <c r="C74" i="6"/>
  <c r="C71" i="6" s="1"/>
  <c r="R16" i="6"/>
  <c r="R14" i="6" s="1"/>
  <c r="O52" i="6"/>
  <c r="O65" i="6"/>
  <c r="K142" i="6"/>
  <c r="O152" i="6"/>
  <c r="O154" i="6"/>
  <c r="O168" i="6"/>
  <c r="O170" i="6"/>
  <c r="O171" i="6"/>
  <c r="O66" i="6"/>
  <c r="K53" i="6"/>
  <c r="O67" i="6"/>
  <c r="D53" i="15"/>
  <c r="R183" i="6"/>
  <c r="L183" i="6"/>
  <c r="L184" i="6" s="1"/>
  <c r="M184" i="6"/>
  <c r="O15" i="6"/>
  <c r="K69" i="6"/>
  <c r="O68" i="6"/>
  <c r="J184" i="6"/>
  <c r="N184" i="6"/>
  <c r="C108" i="6"/>
  <c r="C89" i="6" s="1"/>
  <c r="O110" i="6"/>
  <c r="O129" i="6"/>
  <c r="Q183" i="6"/>
  <c r="C95" i="15"/>
  <c r="C104" i="15"/>
  <c r="C70" i="15"/>
  <c r="C69" i="15" s="1"/>
  <c r="C67" i="15"/>
  <c r="F53" i="15"/>
  <c r="C85" i="15" l="1"/>
  <c r="C113" i="15" s="1"/>
  <c r="O55" i="6"/>
  <c r="O16" i="6"/>
  <c r="O14" i="6" s="1"/>
  <c r="G14" i="6"/>
  <c r="G53" i="6" s="1"/>
  <c r="G184" i="6" s="1"/>
  <c r="P184" i="6"/>
  <c r="D13" i="7"/>
  <c r="Q125" i="6"/>
  <c r="E13" i="7"/>
  <c r="R125" i="6"/>
  <c r="F13" i="7"/>
  <c r="C83" i="15"/>
  <c r="O69" i="6"/>
  <c r="P53" i="6"/>
  <c r="C87" i="6"/>
  <c r="O87" i="6" s="1"/>
  <c r="O174" i="6"/>
  <c r="Q119" i="6"/>
  <c r="R119" i="6"/>
  <c r="P119" i="6"/>
  <c r="F172" i="15"/>
  <c r="E172" i="15"/>
  <c r="D172" i="15"/>
  <c r="O121" i="6"/>
  <c r="O125" i="6" s="1"/>
  <c r="O142" i="6"/>
  <c r="P183" i="6"/>
  <c r="K184" i="6"/>
  <c r="O74" i="6"/>
  <c r="O71" i="6" s="1"/>
  <c r="O183" i="6"/>
  <c r="O108" i="6"/>
  <c r="O89" i="6" s="1"/>
  <c r="C119" i="6"/>
  <c r="O119" i="6" s="1"/>
  <c r="C53" i="15"/>
  <c r="C13" i="7" l="1"/>
  <c r="D56" i="7"/>
  <c r="C172" i="15"/>
  <c r="C49" i="3" l="1"/>
  <c r="D38" i="14" l="1"/>
  <c r="D39" i="14"/>
  <c r="D40" i="14"/>
  <c r="D41" i="14"/>
  <c r="D37" i="14"/>
  <c r="D19" i="14"/>
  <c r="D20" i="14"/>
  <c r="D21" i="14"/>
  <c r="D22" i="14"/>
  <c r="D23" i="14"/>
  <c r="D24" i="14"/>
  <c r="D25" i="14"/>
  <c r="D26" i="14"/>
  <c r="D18" i="14"/>
  <c r="D50" i="14"/>
  <c r="G52" i="14" l="1"/>
  <c r="F52" i="14"/>
  <c r="E52" i="14"/>
  <c r="D51" i="14"/>
  <c r="D49" i="14"/>
  <c r="D48" i="14"/>
  <c r="D47" i="14"/>
  <c r="D46" i="14"/>
  <c r="D45" i="14"/>
  <c r="D44" i="14"/>
  <c r="D27" i="14"/>
  <c r="G27" i="14"/>
  <c r="G42" i="14" s="1"/>
  <c r="E42" i="14"/>
  <c r="F14" i="14"/>
  <c r="F42" i="14" s="1"/>
  <c r="D13" i="14"/>
  <c r="G53" i="14" l="1"/>
  <c r="F53" i="14"/>
  <c r="D52" i="14"/>
  <c r="E53" i="14"/>
  <c r="D42" i="14"/>
  <c r="D53" i="14" l="1"/>
  <c r="C70" i="3" l="1"/>
  <c r="C63" i="3"/>
  <c r="C54" i="3"/>
  <c r="E51" i="3"/>
  <c r="D51" i="3"/>
  <c r="C50" i="3"/>
  <c r="C48" i="3"/>
  <c r="C47" i="3"/>
  <c r="C46" i="3"/>
  <c r="E44" i="3"/>
  <c r="E79" i="3" s="1"/>
  <c r="D44" i="3"/>
  <c r="D79" i="3" s="1"/>
  <c r="C44" i="3"/>
  <c r="C37" i="3"/>
  <c r="F36" i="3"/>
  <c r="C26" i="3"/>
  <c r="F27" i="3"/>
  <c r="D27" i="3"/>
  <c r="C22" i="3"/>
  <c r="C21" i="3"/>
  <c r="F20" i="3"/>
  <c r="F23" i="3" s="1"/>
  <c r="E20" i="3"/>
  <c r="E23" i="3" s="1"/>
  <c r="D20" i="3"/>
  <c r="D23" i="3" s="1"/>
  <c r="C16" i="3"/>
  <c r="F18" i="3"/>
  <c r="D18" i="3"/>
  <c r="C25" i="3" l="1"/>
  <c r="C27" i="3" s="1"/>
  <c r="C15" i="3"/>
  <c r="C18" i="3" s="1"/>
  <c r="C20" i="3"/>
  <c r="C23" i="3" s="1"/>
  <c r="F28" i="3"/>
  <c r="F113" i="3" s="1"/>
  <c r="E28" i="3"/>
  <c r="C51" i="3"/>
  <c r="C79" i="3" s="1"/>
  <c r="F37" i="3"/>
  <c r="D28" i="3"/>
  <c r="D113" i="3" s="1"/>
  <c r="C36" i="3"/>
  <c r="C28" i="3" l="1"/>
  <c r="C113" i="3" s="1"/>
  <c r="Q50" i="6"/>
  <c r="Q51" i="6"/>
  <c r="E53" i="6"/>
  <c r="E184" i="6" s="1"/>
  <c r="E15" i="7" l="1"/>
  <c r="E56" i="7" s="1"/>
  <c r="Q53" i="6"/>
  <c r="R51" i="6"/>
  <c r="C51" i="6"/>
  <c r="O51" i="6" s="1"/>
  <c r="F50" i="6"/>
  <c r="F53" i="6" s="1"/>
  <c r="C50" i="6" l="1"/>
  <c r="O50" i="6" s="1"/>
  <c r="F184" i="6"/>
  <c r="R184" i="6" s="1"/>
  <c r="R53" i="6"/>
  <c r="C53" i="6"/>
  <c r="R50" i="6"/>
  <c r="F15" i="7" l="1"/>
  <c r="C15" i="7" s="1"/>
  <c r="C56" i="7"/>
  <c r="O53" i="6"/>
  <c r="C184" i="6"/>
  <c r="O184" i="6" s="1"/>
  <c r="F56" i="7" l="1"/>
</calcChain>
</file>

<file path=xl/sharedStrings.xml><?xml version="1.0" encoding="utf-8"?>
<sst xmlns="http://schemas.openxmlformats.org/spreadsheetml/2006/main" count="1069" uniqueCount="471">
  <si>
    <t>Trakų rajono savivaldybės</t>
  </si>
  <si>
    <t>tūkst. Eur</t>
  </si>
  <si>
    <t>Eil. Nr.</t>
  </si>
  <si>
    <t xml:space="preserve">PAJAMOS </t>
  </si>
  <si>
    <t>IŠ VISO</t>
  </si>
  <si>
    <t>MOKESČIAI (2+4+8)</t>
  </si>
  <si>
    <t>Pajamų ir pelno mokesčiai (3)</t>
  </si>
  <si>
    <t>Gyventojų pajamų mokestis</t>
  </si>
  <si>
    <t>Turto mokesčiai (5+6+7)</t>
  </si>
  <si>
    <t>Žemės mokestis</t>
  </si>
  <si>
    <t>Nekilnojamo turto mokestis</t>
  </si>
  <si>
    <t>Paveldimo turto mokestis</t>
  </si>
  <si>
    <t>Mokestis už aplinkos teršimą</t>
  </si>
  <si>
    <t>Vietinė rinkliava už komunalinių atliekų tvarkymą</t>
  </si>
  <si>
    <t>Kitos vietinės rinkliavos</t>
  </si>
  <si>
    <t>Palūkanos už paskolas</t>
  </si>
  <si>
    <t>Nuomos mokestis už valstybinę žemę ir valstybinius vidaus vandenų telkinius</t>
  </si>
  <si>
    <t>Mokesčiai už valstybinius gamtos išteklius</t>
  </si>
  <si>
    <t>Pajamos už ilgalaikio ir trumpalaikio materialiojo turto nuomą</t>
  </si>
  <si>
    <t>Įmokos už išlaikymą švietimo, socialinės apsaugos ir kitose įstaigose</t>
  </si>
  <si>
    <t>Pajamos iš baudų, konfiskuoto turto ir kitų netesybų</t>
  </si>
  <si>
    <t xml:space="preserve">Kitos neišvardytos pajamos (aplinkos apsaugos rėmimo specialioji programa) </t>
  </si>
  <si>
    <t>Kitos neišvardytos pajamos</t>
  </si>
  <si>
    <t>Pastatų ir statinių realizavimo pajamos</t>
  </si>
  <si>
    <t>Dotacija savivaldybėms iš Europos Sąjungos, kitos tarptautinės finansinės paramos ir bendrojo finansavimo lėšų (Neformaliojo vaikų švietimo paslaugų plėtrai)</t>
  </si>
  <si>
    <t>Valstybinėms (valstybės perduotoms savivaldybėms) funkcijoms atlikti: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</si>
  <si>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</si>
  <si>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</si>
  <si>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</si>
  <si>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 (asmenų su sunkia negalia globai) </t>
  </si>
  <si>
    <t xml:space="preserve">     socialinėms paslaugoms (soc.darbuotojų darbui su socialinės rizikos šeimomis) </t>
  </si>
  <si>
    <t xml:space="preserve">     būsto nuomos mokesčio dalies kompensacijai</t>
  </si>
  <si>
    <t xml:space="preserve">     jaunimo teisių apsaugai</t>
  </si>
  <si>
    <t xml:space="preserve">     savivaldybių patvirtintoms užimtumo didinimo programoms įgyvendinti</t>
  </si>
  <si>
    <t xml:space="preserve">      civilinės būklės aktams registruoti</t>
  </si>
  <si>
    <t xml:space="preserve">     valstybės garantuojamai pirminei teisinei pagalbai teikti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</si>
  <si>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</si>
  <si>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</si>
  <si>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</si>
  <si>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</si>
  <si>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</si>
  <si>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archyviniams dokumentams tvarkyti</t>
  </si>
  <si>
    <t xml:space="preserve">     mokinių visuomenės sveikatos priežiūra</t>
  </si>
  <si>
    <t xml:space="preserve">     visuomenės sveikatos stiprinimas ir stebėsena</t>
  </si>
  <si>
    <t xml:space="preserve">     visuomenės psichikos sveikatos gerinimas </t>
  </si>
  <si>
    <t xml:space="preserve">     neveiksnių asmenų būklės peržiūrėjimui užtikrinti</t>
  </si>
  <si>
    <t xml:space="preserve">    savivaldybės erdvinių duomenų rinkinio tvarkymas</t>
  </si>
  <si>
    <t xml:space="preserve">Ugdymo reikmėms finansuoti </t>
  </si>
  <si>
    <t>Savivaldybių mokykloms (klasėms arba grupėms), turinčioms specialiųjų ugdymosi poreikių mokinių</t>
  </si>
  <si>
    <t>Lėšos, skirtos tarpinstitucinio bendradarbiavimo koordinatoriaus pareigybei išlaikyti</t>
  </si>
  <si>
    <t>Dotacija pagal 2014-2020 m. ES fondų investicijų veiksmų programą įgyvendinamų projektų nuosavam indėliui užtikrinti (VIPA)</t>
  </si>
  <si>
    <t xml:space="preserve">      biudžeto lėšų</t>
  </si>
  <si>
    <t xml:space="preserve">      pajamų už parduotą valstybinę žemę</t>
  </si>
  <si>
    <t xml:space="preserve">      skolintų lėšų likutis</t>
  </si>
  <si>
    <t xml:space="preserve">      aplinkos apsaugos rėmimo specialiosios programos</t>
  </si>
  <si>
    <t xml:space="preserve">      visuomenės sveikatos specialiosios programos</t>
  </si>
  <si>
    <t xml:space="preserve">     VIPA likutis</t>
  </si>
  <si>
    <t xml:space="preserve">      ES projektų likutis (administracijoje)</t>
  </si>
  <si>
    <t>iš jų:</t>
  </si>
  <si>
    <t xml:space="preserve">Iš viso </t>
  </si>
  <si>
    <t>išlaidoms</t>
  </si>
  <si>
    <t xml:space="preserve">turtui </t>
  </si>
  <si>
    <t>iš viso</t>
  </si>
  <si>
    <t>iš jų darbo užmokesčiui</t>
  </si>
  <si>
    <t>įsigyti</t>
  </si>
  <si>
    <t>Savivaldybės valdymo programa (1)</t>
  </si>
  <si>
    <t>Savivaldybės administracija</t>
  </si>
  <si>
    <t>Lentvario seniūnija</t>
  </si>
  <si>
    <t>Trakų seniūnija</t>
  </si>
  <si>
    <t>Aukštadvario seniūnija</t>
  </si>
  <si>
    <t>Grendavės seniūnija</t>
  </si>
  <si>
    <t>Onuškio seniūnija</t>
  </si>
  <si>
    <t xml:space="preserve">Paluknio seniūnija </t>
  </si>
  <si>
    <t>Rūdiškių seniūnija</t>
  </si>
  <si>
    <t>Senųjų Trakų seniūnija</t>
  </si>
  <si>
    <t>Priešgaisrinė gelbėjimo įstaiga</t>
  </si>
  <si>
    <t>Iš viso programai</t>
  </si>
  <si>
    <t>Socialinės paramos ir sveikatos apsaugos paslaugų kokybės gerinimo programa (2)</t>
  </si>
  <si>
    <t>Trakų rajono paramos šeimai ir vaikams centras</t>
  </si>
  <si>
    <t>Visuomenės sveikatos biuras</t>
  </si>
  <si>
    <t xml:space="preserve">Dotacija savivaldybėms iš Europos Sąjungos, kitos tarptautinės finansinės paramos ir bendrojo finansavimo lėšų </t>
  </si>
  <si>
    <t>8 priedas</t>
  </si>
  <si>
    <t>Trakų rajono savivaldybės biudžetui ir skolintos lėšos</t>
  </si>
  <si>
    <t>Programos /Asignavimų valdytojo pavadinimas</t>
  </si>
  <si>
    <t>Iš viso</t>
  </si>
  <si>
    <t>Iš jų:</t>
  </si>
  <si>
    <t>turtui įsigyti</t>
  </si>
  <si>
    <t>Specialios tikslinės dotacijos</t>
  </si>
  <si>
    <t>Investicijų programa (5)</t>
  </si>
  <si>
    <t xml:space="preserve">Valstybės biudžeto specialios tikslinės lėšos ir dotacijos pagal 2014-2020 metų ES fondų investicijų veiksmų programą įgyvendinamų projektų nuosavam indėliui užtikrinti </t>
  </si>
  <si>
    <t>Savivaldybės administracija:</t>
  </si>
  <si>
    <t>Dotacijos pagal 2014-2020 metų ES fondų investicijų veiksmų programą įgyvendinamų projektų nuosavam indėliui užtikrinti (VIPA)</t>
  </si>
  <si>
    <t>Europos Sąjungos finansinės paramos lėšos</t>
  </si>
  <si>
    <t>Europos Sąjungos finansinės paramos lėšos (projektams finansuoti)</t>
  </si>
  <si>
    <t>Europos Sąjungos finansinės paramos lėšos (projektams finansuoti iš likučio)</t>
  </si>
  <si>
    <t>Skolintos lėšos</t>
  </si>
  <si>
    <t>Skolintos lėšos investiciniams projektams finansuoti</t>
  </si>
  <si>
    <t>Viešosios infrastruktūros priežiūros ir plėtros programa (4)</t>
  </si>
  <si>
    <t>Ugdymo kokybės ir mokymosi aplinkos užtikrinimo programa (7)</t>
  </si>
  <si>
    <t>Neformaliojo vaikų švietimo paslaugų plėtrai</t>
  </si>
  <si>
    <t>Neformaliojo vaikų švietimo paslaugų plėtrai (praėjusių metų likutis)</t>
  </si>
  <si>
    <t>Kitos dotacijos</t>
  </si>
  <si>
    <t>Aukštadvario gimnazija</t>
  </si>
  <si>
    <t>Trakų suaugusiųjų mokymo centras</t>
  </si>
  <si>
    <t>Trakų Vytauto Didžiojo gimnazija</t>
  </si>
  <si>
    <t>Lentvario Motiejaus Šimelionio gimnazija</t>
  </si>
  <si>
    <t>Rūdiškių muzikos mokykla</t>
  </si>
  <si>
    <t>Trakų meno mokykla</t>
  </si>
  <si>
    <t>Kultūros ir turizmo, sporto, jaunimo ir bendruomenių veiklos aktyvinimo programa (6)</t>
  </si>
  <si>
    <t xml:space="preserve">Dotacijos pagal 2014-2020 metų ES fondų investicijų veiksmų programą įgyvendinamų projektų nuosavam indėliui užtikrinti (VIPA) ( metų pradžios likutis) </t>
  </si>
  <si>
    <t xml:space="preserve"> </t>
  </si>
  <si>
    <t>5 priedas</t>
  </si>
  <si>
    <t xml:space="preserve">į savivaldybės biudžetą </t>
  </si>
  <si>
    <t xml:space="preserve">iš jų: </t>
  </si>
  <si>
    <t>Įstaigos pavadinimas</t>
  </si>
  <si>
    <t xml:space="preserve"> Iš viso </t>
  </si>
  <si>
    <t>už ilgalaikio ir trumpalaikio materialiojo turto nuomą</t>
  </si>
  <si>
    <t xml:space="preserve"> įmokos už išlaikymą švietimo, socialinės apsaugos ir kitose įstaigose</t>
  </si>
  <si>
    <t xml:space="preserve"> pajamos už prekes ir paslaugas</t>
  </si>
  <si>
    <t>Trakų globos ir socialinių paslaugų centras</t>
  </si>
  <si>
    <t xml:space="preserve">Čižiūnų socialinių paslaugų centras </t>
  </si>
  <si>
    <t>Viešoji biblioteka</t>
  </si>
  <si>
    <t>Rūdiškių kultūros centras</t>
  </si>
  <si>
    <t xml:space="preserve">Aukštadvario mokykla-darželis ,,Gandriukas" </t>
  </si>
  <si>
    <t>Bražuolės lopšelis-darželis</t>
  </si>
  <si>
    <t>Lentvario lopšelis-darželis ,,Šilas"</t>
  </si>
  <si>
    <t>Lentvario lopšelis-darželis ,,Svajonėlė"</t>
  </si>
  <si>
    <t>Onuškio vaikų  darželis</t>
  </si>
  <si>
    <t>Paluknio vaikų lopšelis-darželis</t>
  </si>
  <si>
    <t>Rūdiškių vaikų lopšelis-darželis ,,Pasaka"</t>
  </si>
  <si>
    <t>Senųjų Trakų vaikų lopšelis-darželis</t>
  </si>
  <si>
    <t>Trakų lopšelis-darželis ,,Ežerėlis"</t>
  </si>
  <si>
    <t>Trakų lopšelis-darželis ,,Obelėlė"</t>
  </si>
  <si>
    <t>Lentvario Versmės gimnazija</t>
  </si>
  <si>
    <t>Lentvario Henriko Senkevičiaus gimnazija</t>
  </si>
  <si>
    <t>Lentvario pradinė mokykla</t>
  </si>
  <si>
    <t>Onuškio Donato Malinausko gimnazija</t>
  </si>
  <si>
    <t>Paluknio ,,Medeinos" gimnazija</t>
  </si>
  <si>
    <t>Paluknio Longino Komolovskio gimnazija</t>
  </si>
  <si>
    <t>Rūdiškių gimnazija</t>
  </si>
  <si>
    <t>Senųjų Trakų Kęstučio pagrindinė mokykla</t>
  </si>
  <si>
    <t>Trakų gimnazija</t>
  </si>
  <si>
    <t>Trakų pradinė mokykla</t>
  </si>
  <si>
    <t>Bijūnų mokykla-daugiafunkcis centras</t>
  </si>
  <si>
    <t>Senųjų Trakų A. Stelmachovskio pagrindinė mokykla</t>
  </si>
  <si>
    <t>Rykantų universalus daugiafunkcis centras</t>
  </si>
  <si>
    <t>Trakų rajono savivaldybės pedagoginė psichologinė tarnyba</t>
  </si>
  <si>
    <t>6 priedas</t>
  </si>
  <si>
    <t>iš įstaigų gautų pajamų</t>
  </si>
  <si>
    <t>10 priedas</t>
  </si>
  <si>
    <t>Savarankiškosioms funkcijoms</t>
  </si>
  <si>
    <t>Specialios tikslinės dotacijos ir skolintos lėšos</t>
  </si>
  <si>
    <t>Iš įstaigų gautų pajamų</t>
  </si>
  <si>
    <t xml:space="preserve">Savivaldybės administracijos valdymo išlaidos </t>
  </si>
  <si>
    <t>Seniūnijų valdymo išlaidos:</t>
  </si>
  <si>
    <t>Savivaldos darbo organizavimas</t>
  </si>
  <si>
    <t>Mero reprezentacinės išlaidos</t>
  </si>
  <si>
    <t xml:space="preserve">Daugiabučių namų bendrijų rėmimas </t>
  </si>
  <si>
    <t>Daugiabučių namų atnaujinimo administravimo ir aplinkos sutvarkymo  išlaidos</t>
  </si>
  <si>
    <t>Administracijos direktoriaus rezervas (ekstremalioms situacijoms ir (ar) ekstremaliesiems įvykiams likviduoti)</t>
  </si>
  <si>
    <t xml:space="preserve"> Nusikalstamumo prevencijos  programa ,,Saugi bendruomenė"</t>
  </si>
  <si>
    <t xml:space="preserve">UAB Trakų paslaugos (rinkliava už naudojimąsi viešąja infrastruktūra) </t>
  </si>
  <si>
    <t>Informacijos sklaidos programa</t>
  </si>
  <si>
    <t>Socialinio būsto fondo plėtrai</t>
  </si>
  <si>
    <t>UAB ,,VAATC" įstatinio kapitalo didinimas</t>
  </si>
  <si>
    <t>Savivaldybės kontrolės ir audito tarnyba</t>
  </si>
  <si>
    <t>Ekonominės analizės, finansų ir biudžeto skyrius</t>
  </si>
  <si>
    <t>Paskolų grąžinimas ir palūkanų mokėjimas</t>
  </si>
  <si>
    <t xml:space="preserve">Socialinės pašalpos </t>
  </si>
  <si>
    <t>Būsto šildymo, karšto ir geriamojo vandens išlaidų kompensacijų teikimas</t>
  </si>
  <si>
    <t>Socialinės programos ir parama</t>
  </si>
  <si>
    <t>Socialiai išskirtinų gyventojų grupių važiavimo išlaidų kompensavimas</t>
  </si>
  <si>
    <t>Savivaldybės gyventojų dantų protezavimo paslaugų išlaidų kompensavimas</t>
  </si>
  <si>
    <t>Visuomenės sveikatos rėmimo specialioji programa</t>
  </si>
  <si>
    <t>Čižiūnų socialinių paslaugų centras</t>
  </si>
  <si>
    <t>Lentvario kompleksinių paslaugų šeimos centras</t>
  </si>
  <si>
    <t>Aplinkos apsaugos, kaimo plėtros ir verslo skatinimo programa (3)</t>
  </si>
  <si>
    <t xml:space="preserve">Aplinkos apsaugos rėmimo specialioji programa </t>
  </si>
  <si>
    <t>Stambiagabaritinių atliekų ir šiukšlių tvarkymas:</t>
  </si>
  <si>
    <t xml:space="preserve">Žemdirbių rėmimo programa </t>
  </si>
  <si>
    <t>Rajono seniūnijų gatvių apšvietimas ir priežiūra:</t>
  </si>
  <si>
    <t>Kapinių tvarkymas ir priežiūra:</t>
  </si>
  <si>
    <t>Miestų tvarkymo ir valymo darbai:</t>
  </si>
  <si>
    <t>Techninių projektų, bendrųjų ekspertizių, kiti projektavimo darbai ir GIS</t>
  </si>
  <si>
    <t>Žemės sklypų planams ir kitiems dokumentams rengti, vadovaujantis LRV nutarimais Nr. 1023 ir Nr.260)</t>
  </si>
  <si>
    <t>Kultūros paveldo objektų tvarkyba ir apskaita</t>
  </si>
  <si>
    <t>Trakų kurortinės teritorijos programa</t>
  </si>
  <si>
    <t>ES ir kitos tarptautinės finansinės paramos lėšos</t>
  </si>
  <si>
    <t>Kultūros programos ir renginiai</t>
  </si>
  <si>
    <t>Meno kolektyvų veikla</t>
  </si>
  <si>
    <t>Religinių bendrijų rėmimas</t>
  </si>
  <si>
    <t>Bendruomenių veiklos programos</t>
  </si>
  <si>
    <t>Sporto programos</t>
  </si>
  <si>
    <t>Tarptautinio bendradarbiavimo programa</t>
  </si>
  <si>
    <t>Jaunimo turizmo ir laisvalaikio centras</t>
  </si>
  <si>
    <t>Viešoji  biblioteka</t>
  </si>
  <si>
    <t>Kūno kultūros ir sporto centras</t>
  </si>
  <si>
    <t>Trakų  lopšelis-darželis ,,Ežerėlis"</t>
  </si>
  <si>
    <t>Senųjų Trakų A.Stelmachovskio pagrindinė mokykla</t>
  </si>
  <si>
    <t>Lėšos ugdymo finansavimo poreikių skirtumams sumažinti (2,4%)</t>
  </si>
  <si>
    <t>Lėšos mokymosi pasiekimų patikrinimams organizuoti ir vykdyti</t>
  </si>
  <si>
    <t>Neformaliojo vaikų švietimo paslaugų plėtra</t>
  </si>
  <si>
    <t>Vaikų socializacijos programų, prevencinių programų ir kitų švietimo srities renginių rėmimas</t>
  </si>
  <si>
    <t>Transporto lengvatos mokiniams</t>
  </si>
  <si>
    <t>VšĮ mokymo namai ,,Patirčių slėnis"</t>
  </si>
  <si>
    <t>Modulinių darželių veiklos organizavimas</t>
  </si>
  <si>
    <t>11 priedas</t>
  </si>
  <si>
    <t>Asignavimų valdytojo pavadinimas</t>
  </si>
  <si>
    <t xml:space="preserve"> iš viso</t>
  </si>
  <si>
    <t>sprendimo Nr. S1E</t>
  </si>
  <si>
    <t>1 priedas</t>
  </si>
  <si>
    <t>3 priedas</t>
  </si>
  <si>
    <t>Funkcijos pavadinimas</t>
  </si>
  <si>
    <t>Asignavimų valdytojas</t>
  </si>
  <si>
    <t>Gyventojų registro tvarkymas ir duomenų valstybės registrui teikimas</t>
  </si>
  <si>
    <t>Gyvenamosios vietos deklaravimas:</t>
  </si>
  <si>
    <t>Civilinės būklės aktų registravimas</t>
  </si>
  <si>
    <t>Archyvinių dokumentų tvarkymas</t>
  </si>
  <si>
    <t>Valstyb.kalbos vartojimo ir taisyklingumo kontrolė</t>
  </si>
  <si>
    <t>Žemės ūkio funkcijoms vykdyti</t>
  </si>
  <si>
    <t>Melioracijai ir dirvoms kalkinti</t>
  </si>
  <si>
    <t xml:space="preserve">Jaunimo teisių apsauga </t>
  </si>
  <si>
    <t>Savivaldybių patvirtintoms užimtumo didinimo programoms įgyvendinti:</t>
  </si>
  <si>
    <t>Pirminė teisinė pagalba</t>
  </si>
  <si>
    <t xml:space="preserve">Būsto nuomos mokesčio daliai kompensuoti </t>
  </si>
  <si>
    <t>Savivaldybės erdvinių duomenų rinkinio tvarkymas</t>
  </si>
  <si>
    <t>Socialinių išmokų ir kompensacijų skaičiavimas ir mokėjimas</t>
  </si>
  <si>
    <t xml:space="preserve">Socialinė parama mokiniams </t>
  </si>
  <si>
    <t>Socialinės paslaugos (asmenų su sunkia negalia socialinei globai)</t>
  </si>
  <si>
    <t>Socialinės paslaugos (soc. darbuotojams darbui su socialinės rizikos šeimomis)</t>
  </si>
  <si>
    <t>Mokinių visuomenės sveikatos priežiūra</t>
  </si>
  <si>
    <t>Visuomenės sveikatos stiprinimas ir stebėsena</t>
  </si>
  <si>
    <t xml:space="preserve">Visuomenės psichikos sveikatos gerinimas </t>
  </si>
  <si>
    <t>Neveiksnių asmenų būklės peržiūrėjimui užtikrinti</t>
  </si>
  <si>
    <t>savarankiškosioms funkcijoms atlikti</t>
  </si>
  <si>
    <t>Socialinio būsto fondo plėtra</t>
  </si>
  <si>
    <t>Palūkanų mokėjimas ir banko paslaugos</t>
  </si>
  <si>
    <t>Paskolų grąžinimas</t>
  </si>
  <si>
    <t>Socialinės pašalpos</t>
  </si>
  <si>
    <t>Komunalinių atliekų tvarkymas ir administravimas</t>
  </si>
  <si>
    <t>Statybos ir remonto darbai</t>
  </si>
  <si>
    <t>sprendimo Nr. S1E-</t>
  </si>
  <si>
    <t>4 priedas</t>
  </si>
  <si>
    <t>Skirtumams išlyginti 2,4%</t>
  </si>
  <si>
    <t>Valstybės rinkliava</t>
  </si>
  <si>
    <t>Prekių ir paslaugų mokesčiai (9)</t>
  </si>
  <si>
    <t>Pajamos už prekes ir paslaugas (16+17+18)</t>
  </si>
  <si>
    <t>Vietinė rinkliava (22+23)</t>
  </si>
  <si>
    <t>Rinkliavos (20+21)</t>
  </si>
  <si>
    <t>Materialiojo ir nematerialiojo turto realizavimo pajamos (28+29)</t>
  </si>
  <si>
    <t>Turto pajamos (12+13+14)</t>
  </si>
  <si>
    <t xml:space="preserve"> Iš viso pajamų (1+10+27)</t>
  </si>
  <si>
    <t xml:space="preserve">    savivaldybei priskirtai valstybinei žemei ir kitam valstybiniam turtui valdyti, naudoti ir disponuoti juo patikėjimo teise</t>
  </si>
  <si>
    <t>Savivaldybei priskirtai valstybinei žemei ir kitam valstybiniam turtui valdyti, naudoti ir disponuoti juo patikėjimo teise</t>
  </si>
  <si>
    <t>Iš viso (31+41)</t>
  </si>
  <si>
    <t xml:space="preserve">sprendimu Nr. S1E </t>
  </si>
  <si>
    <t>1.</t>
  </si>
  <si>
    <t>2.</t>
  </si>
  <si>
    <t>7 priedas</t>
  </si>
  <si>
    <t>Pajamos</t>
  </si>
  <si>
    <t>Planuojamos lėšos (tūkst. Eur)</t>
  </si>
  <si>
    <t xml:space="preserve">Mokestis už medžiojamųjų gyvūnų išteklių naudojimą </t>
  </si>
  <si>
    <t>3.</t>
  </si>
  <si>
    <t>Mokestis už valstybinius gamtos išteklius</t>
  </si>
  <si>
    <t>4.</t>
  </si>
  <si>
    <t>Savanoriškos juridinių ir fizinių asmenų įmokos ir kitos teisėtai gautos lėšos</t>
  </si>
  <si>
    <t>5.</t>
  </si>
  <si>
    <t>Lėšos, gautos kaip želdinių atkuriamosios vertės kompensacija</t>
  </si>
  <si>
    <t>6.</t>
  </si>
  <si>
    <t>7.</t>
  </si>
  <si>
    <t>8.</t>
  </si>
  <si>
    <t>Išlaidos</t>
  </si>
  <si>
    <t>Savivaldybės visuomenės sveikatos rėmimo specialiajai programai skirtinos lėšos</t>
  </si>
  <si>
    <t>Lėšos (tūkst. Eur)</t>
  </si>
  <si>
    <t>20 procentų Savivaldybių aplinkos apsaugos rėmimo specialiosios programos lėšų, neįskaitant įplaukų už medžioklės plotų naudotojų mokesčius, mokamus įstatymų nustatytomis proporcijomis ir tvarka už medžiojamųjų gyvūnų išteklių naudojimą</t>
  </si>
  <si>
    <t>Priemonės pavadinimas</t>
  </si>
  <si>
    <t>3.1.</t>
  </si>
  <si>
    <t>Aplinkos kokybės gerinimo ir apsaugos, aplinkos monitoringo, prevencinės, aplinkos atkūrimo priemonės</t>
  </si>
  <si>
    <t>3.1.1.</t>
  </si>
  <si>
    <t>Sosnovskio barščių naikinimo ir kontrolės įgyvendinimo darbai</t>
  </si>
  <si>
    <t>3.1.2.</t>
  </si>
  <si>
    <t>3.1.3.</t>
  </si>
  <si>
    <t>Perteklinės augalijos Trakų ežeryne šalinimui</t>
  </si>
  <si>
    <t>3.1.4.</t>
  </si>
  <si>
    <t>3.2.</t>
  </si>
  <si>
    <t>Atliekų tvarkymo infrastruktūros plėtros priemonės</t>
  </si>
  <si>
    <t>3.2.1.</t>
  </si>
  <si>
    <t>3.2.2.</t>
  </si>
  <si>
    <t>3.2.5.</t>
  </si>
  <si>
    <t>3.2.6.</t>
  </si>
  <si>
    <t>Trakų rajono savivaldybės atliekų tvarkymo plano 2021-2026 m. parengimas</t>
  </si>
  <si>
    <t>3.3.</t>
  </si>
  <si>
    <t>Atliekų, kurių turėtojo nustatyti neįmanoma arba kuris nebeegzistuoja, tvarkymo priemonės</t>
  </si>
  <si>
    <t>3.3.1.</t>
  </si>
  <si>
    <t>Užterštų teritorijų išvalymui, atliekų išvežimui</t>
  </si>
  <si>
    <t>3.3.2.</t>
  </si>
  <si>
    <t>Bešeimininkių padangų išvežimo utilizavimui paslaugos</t>
  </si>
  <si>
    <t>3.3.3.</t>
  </si>
  <si>
    <t>3.4.</t>
  </si>
  <si>
    <t>Želdynų ir želdinių apsaugos, tvarkymo, būklės stebėsenos, želdynų kūrimo, želdinių veisimo ir inventorizavimo priemonės</t>
  </si>
  <si>
    <t>3.4.1.</t>
  </si>
  <si>
    <t>Želdynų kūrimui, želdinių veisimui ir želdynų tvarkymui</t>
  </si>
  <si>
    <t>3.4.2.</t>
  </si>
  <si>
    <t>Žiedinės sankryžos ir jos prieigų Trakų m. apželdinimo ir priežiūros paslaugos</t>
  </si>
  <si>
    <t>3.4.3.</t>
  </si>
  <si>
    <t>Žiedinės sankryžos ir jos prieigų Trakų m. apželdinimo autorinė priežiūra</t>
  </si>
  <si>
    <t>3.4.4.</t>
  </si>
  <si>
    <t>3.4.5.</t>
  </si>
  <si>
    <t>3.4.6.</t>
  </si>
  <si>
    <t>3.4.7.</t>
  </si>
  <si>
    <t>3.4.8.</t>
  </si>
  <si>
    <t>3.4.9.</t>
  </si>
  <si>
    <t>Želdynų projektavimo paslaugos</t>
  </si>
  <si>
    <t>3.4.10.</t>
  </si>
  <si>
    <t>Želdinių būklės ekspertizė</t>
  </si>
  <si>
    <t>3.4.11.</t>
  </si>
  <si>
    <t>Mokymai želdynų specialistams</t>
  </si>
  <si>
    <t>3.5.</t>
  </si>
  <si>
    <t>Visuomenės švietimo ir mokymo aplinkosaugos klausimais priemonės</t>
  </si>
  <si>
    <t>3.5.1.</t>
  </si>
  <si>
    <t>Aplinkosauginiams renginiams, aplinkosauginės informacijos publikavimui spaudoje</t>
  </si>
  <si>
    <t>3.5.2.</t>
  </si>
  <si>
    <t>Visuomenės švietimo paslaugos "Kalėdos Trakuose kitaip"</t>
  </si>
  <si>
    <t>3.5.3.</t>
  </si>
  <si>
    <t>Mokymo paslaugos visuomenei "Tinkamas želdynų tvarkymas ir priežiūra"</t>
  </si>
  <si>
    <t>3.5.4.</t>
  </si>
  <si>
    <t>Informaciniai stendai</t>
  </si>
  <si>
    <t>Edukacinės priemonės apie atliekų rūšiavimą švietimo įstaigoms, visuomenei</t>
  </si>
  <si>
    <t>Iš viso:</t>
  </si>
  <si>
    <t>Keleivinio transporto nuostolingų maršrutų kompensavimas</t>
  </si>
  <si>
    <t>Daugiabučių namų atnaujinimo administravimo ir aplinkos sutvarkymo programa</t>
  </si>
  <si>
    <t>UAB Trakų šilumos tinklai  -  renovuotų daugiabučių administravimas</t>
  </si>
  <si>
    <t>Bendruomeninių globos namų pirkimui</t>
  </si>
  <si>
    <t xml:space="preserve">      ES likutis  - neformaliojo vaikų švietimo programos (ižde)</t>
  </si>
  <si>
    <t xml:space="preserve">IŠ VISO </t>
  </si>
  <si>
    <t>Lėšos verslo plėtros sąlygoms gerinti</t>
  </si>
  <si>
    <t>Mokymo lėšų padengimas SB lėšomis</t>
  </si>
  <si>
    <t>Dalyvaujamasis biudžetas</t>
  </si>
  <si>
    <t>Kelių priežiūros ir plėtros programos  finansaavimo lėšos vietinės reikšmės keliams finansuoti</t>
  </si>
  <si>
    <t>35.1</t>
  </si>
  <si>
    <t>35.2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</si>
  <si>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</si>
  <si>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</si>
  <si>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</si>
  <si>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</si>
  <si>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</si>
  <si>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</si>
  <si>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</si>
  <si>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</si>
  <si>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</si>
  <si>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</si>
  <si>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35.13</t>
  </si>
  <si>
    <t>35.14</t>
  </si>
  <si>
    <t>35.15</t>
  </si>
  <si>
    <t>35.16</t>
  </si>
  <si>
    <t>35.17</t>
  </si>
  <si>
    <t>35.18</t>
  </si>
  <si>
    <t>35.19</t>
  </si>
  <si>
    <t>35.20</t>
  </si>
  <si>
    <t>35.21</t>
  </si>
  <si>
    <t>35.22</t>
  </si>
  <si>
    <t>35.23</t>
  </si>
  <si>
    <t>35.24</t>
  </si>
  <si>
    <t>35.25</t>
  </si>
  <si>
    <t>IŠ VISO PAJAMŲ IR DOTACIJŲ (30+31)</t>
  </si>
  <si>
    <t>DOTACIJOS (32+33+34)</t>
  </si>
  <si>
    <t>Vietinės reikšmės keliams Elektrėnų, Šalčininkų rajono, Širvintų rajono, Švenčionių rajono, Trakų rajono, Ukmergės ir  Viniaus rajono savivaldybėse, vykdant Lietuvos Respublikos Vyriausybės 2016 m. sausio 6 d. nutarimo Nr. 5 „Dėl Sostinės regiono ir Vidurio ir vakarų Lietuvos regiono sudarymo“ 2.2.1 papunktį</t>
  </si>
  <si>
    <t>Vietinės reikšmės keliams Vilniaus rajono, Trakų rajono, Kauno rajono, Klaipėdos rajono, Panevėžio rajono, Šiaulių rajono ir Alytaus rajono savivaldybėse</t>
  </si>
  <si>
    <t xml:space="preserve">Kelių priežiūros ir plėtros programos  finansavimo lėšos savivaldybėms vietinės reikšmės keliams (gatvėms) tiesti, taisyti (rekonstruoti), prižiūrėti ir saugaus eismo sąlygoms užtikrinti </t>
  </si>
  <si>
    <t>Žemės realizavimo pajamos</t>
  </si>
  <si>
    <t>Biudžetinių įstaigų pajamos už prekes ir paslaugas</t>
  </si>
  <si>
    <t xml:space="preserve">     duomenims į Suteiktos valstybės pagalbos ir nereikšmingos pagalbos registrą teikti</t>
  </si>
  <si>
    <t>Duomenų į Suteiktos valstybės pagalbos ir nereikšmingos pagalbos registrą teikimas</t>
  </si>
  <si>
    <t>Dalyvavimas rengiant ir vykdant mobilizaciją, demobilizaciją, priimančiosios šalies paramą</t>
  </si>
  <si>
    <t xml:space="preserve">     dalyvavimas rengiant ir vykdant mobilizaciją, demobilizaciją, priimančiosios šalies paramą</t>
  </si>
  <si>
    <t>Civilinei saugai</t>
  </si>
  <si>
    <t>Priešgaisrinei saugai</t>
  </si>
  <si>
    <t>Žemės sklypų, kuriuose medžioklė nėra uždrausta, savininkų, valdytojų ir naudotojų, įgyvendinamos žalos prevencijos priemonės, kuriomis jie siekia išvengti medžiojamųjų gyvūnų daromos žalos</t>
  </si>
  <si>
    <t>Seniūnijų savarankiškų veiklų programa</t>
  </si>
  <si>
    <t>Trakų rajono savivaldybės 2020 metų asignavimai pagal asignavimų valdytojus</t>
  </si>
  <si>
    <t>TRAKŲ RAJONO SAVIVALDYBĖS 2021 METŲ BIUDŽETAS</t>
  </si>
  <si>
    <t>tarybos 2021 m. vasario 25 d.</t>
  </si>
  <si>
    <t>sprendimo Nr. S</t>
  </si>
  <si>
    <t>Jaunimo politikos įgyvendinimo programa</t>
  </si>
  <si>
    <t xml:space="preserve">     Vipa likutis (administracijoje)</t>
  </si>
  <si>
    <t>2020 metų nepanaudotos biudžeto pajamos</t>
  </si>
  <si>
    <t>Valstybės biudžeto lėšos, skirtos COVID-19 pandemijos padariniams šalinti</t>
  </si>
  <si>
    <t xml:space="preserve">Dotacija savivaldybės viešajai bibliotekai dokumentams įsigyti </t>
  </si>
  <si>
    <t xml:space="preserve">     gyvenamosios vietos deklaravimo duomenų ir gyvenamosios vietos nedeklaravusių asmenų apskaitos duomenims tvarkyti</t>
  </si>
  <si>
    <t>Dotacija Sosnovskio barščio naikinimas Trakų rajone, Lentvario dvaro parke ir jo apylinkėse</t>
  </si>
  <si>
    <t>Dotacija savivaldybių kultūros ir meno darbuotojų darbo užmokesčiui padidinti</t>
  </si>
  <si>
    <t xml:space="preserve">      ES projektų likutis įstaigų (Kokybės krepšelis)</t>
  </si>
  <si>
    <t>Lėšos, skirtos neformaliajam vaikų švietimui</t>
  </si>
  <si>
    <t>Valstybės biudžeto specialios tikslinės dotacijos, kitos dotacijos 2021 metams</t>
  </si>
  <si>
    <t>2021 metų speciali tikslinė dotacija valstybinėms (valstybės perduotoms savivaldybėms) funkcijoms atlikti</t>
  </si>
  <si>
    <t>Savivaldybės administrcija (VšĮ mokymo namai ,,Patirčių slėnis")</t>
  </si>
  <si>
    <t>Bendruomeninių vaikų globos namų pirkimui</t>
  </si>
  <si>
    <t>2021metų speciali tikslinė dotacija ugdymo reikmėms finansuoti</t>
  </si>
  <si>
    <t>Seniūnaičių veiklos išlaidų apmokėjimas</t>
  </si>
  <si>
    <t xml:space="preserve">iš jų: Trakų gimnazijos remontui </t>
  </si>
  <si>
    <t>VšĮ Trakų kultūros rūmų 2021 m. veiklos programa</t>
  </si>
  <si>
    <t>VšĮ Lentvario kultūros rūmų 2021 m. veiklos programa</t>
  </si>
  <si>
    <t xml:space="preserve">VšĮ Trakų turizmo informacijos centro 2021 m. veiklos programa  </t>
  </si>
  <si>
    <t xml:space="preserve">Trakų rajono savivaldybės 2021 metų asignavimai </t>
  </si>
  <si>
    <t>Aplinkos apsaugos programa iš SB lėšų</t>
  </si>
  <si>
    <t>Lėšos socialinių paslaugų šakos kolektyvinės sutarties įsipareigojimams įgyvendinti</t>
  </si>
  <si>
    <t>ES lėšų likutis projektui ,,Kokybės krepšelis"</t>
  </si>
  <si>
    <t>Lėšos profesiniam mokymui</t>
  </si>
  <si>
    <t>Lėšos, skirtos COVID-19 pandemijos padariniams šalinti</t>
  </si>
  <si>
    <t>TRAKŲ RAJONO APLINKOS APSAUGOS RĖMIMO SPECIALIOSIOS PROGRAMOS 2021 METŲ PRIEMONIŲ SĄMATA</t>
  </si>
  <si>
    <t>Programos finansavimo šaltiniai</t>
  </si>
  <si>
    <t xml:space="preserve">2020 metų lėšų likutis, išskyrus mokestį už medžiojamųjų gyvūnų išteklių naudojimą </t>
  </si>
  <si>
    <t>2020 metų mokesčio už medžiojamųjų gyvūnų išteklių naudojimą likutis</t>
  </si>
  <si>
    <t>2020 metų Savivaldybės visuomenės sveikatos rėmimo specialiajai programai skirtų lėšų likutis</t>
  </si>
  <si>
    <t>Iš 2020 m. likučio</t>
  </si>
  <si>
    <t>Iš 2021 m. pajamų</t>
  </si>
  <si>
    <t>Priemonės, kurioms finansuoti skiriamos lėšos, surinktos už medžiojamųjų gyvūnų išteklių naudojimą</t>
  </si>
  <si>
    <t>Kitos aplinkosaugos priemonės, kurioms įgyvendinti skiriamos programos lėšos</t>
  </si>
  <si>
    <t>Trakų rajono savivaldybės aplinkos monitoringo programos įgyvendinimas</t>
  </si>
  <si>
    <t>Biologinės įvairovės išsaugojimo įranga ir darbai</t>
  </si>
  <si>
    <t xml:space="preserve">Konsultacinės paslaugos, susijusios su dvinarės vietinės rinkliavos  už komunalinių atliekų  tvarkymą įgyvendinimu </t>
  </si>
  <si>
    <t>Vietinės rinkliavos administravimo  programinės įrangos įsigijimui</t>
  </si>
  <si>
    <t>Tekstilės atliekų surinkimo konteinerių įsigijimas</t>
  </si>
  <si>
    <t>Asbesto turinčių gaminių bešeimininkių atliekų surinkimui, transportavimui ir saugiam šalinimui</t>
  </si>
  <si>
    <t>Želdynų inventorizavimo paslaugos</t>
  </si>
  <si>
    <t>Krūmų, medžių sodinukai ir jų sodinimo, priežiūros paslaugos</t>
  </si>
  <si>
    <t>Želdynų ir želdinių būklės stebėsenos programos įgyvendinimas</t>
  </si>
  <si>
    <t>Medžių matavimo įrankiai</t>
  </si>
  <si>
    <t>Techninis želdynų sutvarkymo darbo projektas</t>
  </si>
  <si>
    <t>3.5.6.</t>
  </si>
  <si>
    <t>Iš viso iš 2020 m. likučio ir 2021 m. pajamų:</t>
  </si>
  <si>
    <t>Trakų rajono savivaldybės 2021 metų biudžetinių įstaigų pajamų įmokos</t>
  </si>
  <si>
    <t xml:space="preserve">Trakų rajono savivaldybės 2021 metų biudžetinių įstaigų asignavimai </t>
  </si>
  <si>
    <t>Trakų rajono savivaldybės 2021 metų asignavimai</t>
  </si>
  <si>
    <t xml:space="preserve">Statybos ir remonto darbai: </t>
  </si>
  <si>
    <t>Lėšos akredituotai vaikų dienos socialinei priežiūrai organizuoti</t>
  </si>
  <si>
    <t>Aplinkos apsaugos programa</t>
  </si>
  <si>
    <t>KITOS PAJAMOS (11+15+19+24+25+26)</t>
  </si>
  <si>
    <t>tarybos 2021 m. vasario  25 d.</t>
  </si>
  <si>
    <t>Dotacija savivaldybėms iš Europos Sąjungos, kitos tarptautinės finansinės paramos ir bendrojo finansavimo lėšų (Neformaliojo vaikų švietimo paslaugų plėtrai už 2020 m.)</t>
  </si>
  <si>
    <t>IŠ VISO (48+49)</t>
  </si>
  <si>
    <t>Specialios tikslinės dotacijos (35+36+37+38+39+40+41+42+43+44+45+46+47)</t>
  </si>
  <si>
    <t>TRAKŲ RAJONO SAVIVALDYBĖS 2021 METŲ MELIORACIJOS DARBŲ,</t>
  </si>
  <si>
    <t xml:space="preserve">        FINANSUOJAMŲ VALSTYBĖS BIUDŽETO LĖŠOMIS, SĄRAŠAS</t>
  </si>
  <si>
    <t>Darbų pavadinimas</t>
  </si>
  <si>
    <t>Kiekis</t>
  </si>
  <si>
    <t>Pastabos</t>
  </si>
  <si>
    <t>vnt.</t>
  </si>
  <si>
    <t>7 000</t>
  </si>
  <si>
    <t>ha</t>
  </si>
  <si>
    <t>2 996</t>
  </si>
  <si>
    <t>12 094</t>
  </si>
  <si>
    <t>9 300</t>
  </si>
  <si>
    <t>km</t>
  </si>
  <si>
    <t>30 060</t>
  </si>
  <si>
    <t>2021-2022</t>
  </si>
  <si>
    <t>62 000</t>
  </si>
  <si>
    <t>________________________________________________</t>
  </si>
  <si>
    <t>9 priedas</t>
  </si>
  <si>
    <t>Eil. 
Nr.</t>
  </si>
  <si>
    <t xml:space="preserve"> MELIORACIJOS STATINIŲ PRIEŽIŪRA</t>
  </si>
  <si>
    <t>MELIORACIJOS STATINIŲ REMONTAS</t>
  </si>
  <si>
    <t>MELIORACIJOS STATINIŲ VALSTYBINĖ APSKAITA</t>
  </si>
  <si>
    <t>Mato 
vnt.</t>
  </si>
  <si>
    <t>Melioracijos statiniuose, pavasarinio potvynio metu atsiradusių avarinių gedimų remontas</t>
  </si>
  <si>
    <t>Trakų r. Žaizdrių kadastrinės vietovės Margio upelio baseino melioracijos griovių  ir juose esančių statinių  remonto ir priežiūros darbai (įskaitant projektavimo ekspertizės ir techninės priežiūros darbus)</t>
  </si>
  <si>
    <t>Melioracijos statinių ir melioruotos žemės kadastro sudarymas ir kompiuterinės apskaitos vykdymas</t>
  </si>
  <si>
    <t>Potencialiai pavojingų užtvankų priežiūros darbai</t>
  </si>
  <si>
    <t>Trakų r. melioracijos griovių K-3 ir B priežiūros darbai</t>
  </si>
  <si>
    <t>Trakų r. Grendavės kadastrinės vietovės  melioracijos griovių priežiūros darbai</t>
  </si>
  <si>
    <t>Darbų vertė,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</si>
</sst>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0.0"/>
    <numFmt numFmtId="166" formatCode="0.000"/>
    <numFmt numFmtId="167" formatCode="0.0000"/>
    <numFmt numFmtId="168" formatCode="#,##0\ &quot;Lt&quot;;[Red]\-#,##0\ &quot;Lt&quot;"/>
    <numFmt numFmtId="169" formatCode="#,##0.000"/>
  </numFmts>
  <fonts count="11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charset val="186"/>
    </font>
    <font>
      <b/>
      <sz val="10"/>
      <name val="Arial"/>
      <family val="2"/>
      <charset val="186"/>
    </font>
    <font>
      <sz val="11"/>
      <name val="Calibri"/>
      <family val="2"/>
      <charset val="186"/>
    </font>
    <font>
      <sz val="9"/>
      <name val="Arial"/>
      <family val="2"/>
      <charset val="186"/>
    </font>
    <font>
      <sz val="9"/>
      <name val="Calibri"/>
      <family val="2"/>
      <charset val="186"/>
    </font>
    <font>
      <sz val="11"/>
      <name val="Times New Roman"/>
      <family val="2"/>
      <charset val="186"/>
    </font>
    <font>
      <sz val="10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Calibri"/>
      <family val="2"/>
      <charset val="186"/>
    </font>
    <font>
      <sz val="8"/>
      <name val="Times New Roman"/>
      <family val="1"/>
      <charset val="186"/>
    </font>
    <font>
      <b/>
      <sz val="9"/>
      <name val="Calibri"/>
      <family val="2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8"/>
      <color indexed="8"/>
      <name val="Times New Roman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indexed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u/>
      <sz val="9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</font>
    <font>
      <b/>
      <i/>
      <sz val="10"/>
      <color rgb="FF000000"/>
      <name val="Times New Roman"/>
      <family val="1"/>
      <charset val="186"/>
    </font>
    <font>
      <sz val="10"/>
      <color indexed="10"/>
      <name val="Times New Roman"/>
      <family val="2"/>
      <charset val="186"/>
    </font>
    <font>
      <sz val="9"/>
      <color indexed="8"/>
      <name val="Times New Roman"/>
      <family val="2"/>
      <charset val="186"/>
    </font>
    <font>
      <sz val="12"/>
      <color indexed="10"/>
      <name val="Times New Roman"/>
      <family val="2"/>
      <charset val="186"/>
    </font>
    <font>
      <b/>
      <sz val="10"/>
      <color rgb="FFFF000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name val="Times New Roman"/>
      <family val="2"/>
      <charset val="186"/>
    </font>
    <font>
      <sz val="9"/>
      <name val="Times New Roman"/>
      <family val="2"/>
      <charset val="186"/>
    </font>
    <font>
      <sz val="8"/>
      <name val="Times New Roman"/>
      <family val="2"/>
      <charset val="186"/>
    </font>
    <font>
      <sz val="7"/>
      <name val="Times New Roman"/>
      <family val="1"/>
      <charset val="186"/>
    </font>
    <font>
      <sz val="7"/>
      <name val="Times New Roman"/>
      <family val="2"/>
      <charset val="186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indexed="10"/>
      <name val="Calibri"/>
      <family val="2"/>
      <charset val="186"/>
    </font>
    <font>
      <sz val="7"/>
      <color indexed="8"/>
      <name val="Times New Roman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color rgb="FFFF0000"/>
      <name val="Calibri"/>
      <family val="2"/>
      <charset val="186"/>
    </font>
    <font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name val="Arial"/>
      <family val="2"/>
      <charset val="186"/>
    </font>
    <font>
      <sz val="11"/>
      <color indexed="8"/>
      <name val="Times New Roman"/>
      <family val="2"/>
      <charset val="186"/>
    </font>
    <font>
      <sz val="11"/>
      <color indexed="10"/>
      <name val="Times New Roman"/>
      <family val="2"/>
      <charset val="186"/>
    </font>
    <font>
      <sz val="11"/>
      <color rgb="FFFF0000"/>
      <name val="Times New Roman"/>
      <family val="2"/>
      <charset val="186"/>
    </font>
    <font>
      <b/>
      <i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indexed="8"/>
      <name val="Times New Roman"/>
      <family val="2"/>
      <charset val="186"/>
    </font>
    <font>
      <strike/>
      <sz val="11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sz val="9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b/>
      <i/>
      <sz val="11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color indexed="10"/>
      <name val="Calibri"/>
      <family val="2"/>
      <charset val="186"/>
    </font>
    <font>
      <sz val="8"/>
      <color rgb="FFFF0000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b/>
      <sz val="9"/>
      <color rgb="FFFF0000"/>
      <name val="Calibri"/>
      <family val="2"/>
      <charset val="186"/>
    </font>
    <font>
      <b/>
      <sz val="10"/>
      <color indexed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8"/>
      <color indexed="10"/>
      <name val="Calibri"/>
      <family val="2"/>
      <charset val="186"/>
    </font>
    <font>
      <sz val="10"/>
      <color indexed="8"/>
      <name val="Calibri"/>
      <family val="2"/>
      <charset val="186"/>
    </font>
    <font>
      <b/>
      <i/>
      <sz val="10"/>
      <color indexed="8"/>
      <name val="Times New Roman"/>
      <family val="1"/>
      <charset val="186"/>
    </font>
    <font>
      <sz val="8"/>
      <color rgb="FFFF0000"/>
      <name val="Calibri"/>
      <family val="2"/>
      <charset val="186"/>
    </font>
    <font>
      <b/>
      <i/>
      <sz val="11"/>
      <color indexed="10"/>
      <name val="Times New Roman"/>
      <family val="1"/>
      <charset val="186"/>
    </font>
    <font>
      <sz val="10"/>
      <color indexed="8"/>
      <name val="Times New Roman"/>
      <family val="2"/>
      <charset val="186"/>
    </font>
    <font>
      <sz val="9"/>
      <color rgb="FFFF0000"/>
      <name val="Times New Roman"/>
      <family val="2"/>
      <charset val="186"/>
    </font>
    <font>
      <sz val="12"/>
      <name val="Times New Roman"/>
      <family val="2"/>
      <charset val="186"/>
    </font>
    <font>
      <sz val="14"/>
      <name val="Times New Roman"/>
      <family val="1"/>
    </font>
    <font>
      <sz val="12"/>
      <name val="Times New Roman"/>
      <family val="1"/>
    </font>
    <font>
      <b/>
      <sz val="9"/>
      <color indexed="8"/>
      <name val="Calibri"/>
      <family val="2"/>
      <charset val="186"/>
    </font>
    <font>
      <sz val="9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9"/>
      <name val="Times New Roman"/>
      <family val="2"/>
      <charset val="186"/>
    </font>
    <font>
      <i/>
      <sz val="9"/>
      <name val="Calibri"/>
      <family val="2"/>
      <charset val="186"/>
      <scheme val="minor"/>
    </font>
    <font>
      <b/>
      <i/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121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6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0" xfId="0" applyFont="1" applyFill="1" applyBorder="1"/>
    <xf numFmtId="0" fontId="11" fillId="0" borderId="8" xfId="0" applyFont="1" applyFill="1" applyBorder="1" applyAlignment="1">
      <alignment wrapText="1"/>
    </xf>
    <xf numFmtId="166" fontId="11" fillId="0" borderId="8" xfId="0" applyNumberFormat="1" applyFont="1" applyFill="1" applyBorder="1"/>
    <xf numFmtId="0" fontId="11" fillId="0" borderId="8" xfId="0" applyFont="1" applyFill="1" applyBorder="1"/>
    <xf numFmtId="0" fontId="0" fillId="0" borderId="0" xfId="0" applyFill="1"/>
    <xf numFmtId="0" fontId="6" fillId="0" borderId="0" xfId="0" applyFont="1" applyFill="1"/>
    <xf numFmtId="0" fontId="24" fillId="0" borderId="0" xfId="0" applyFont="1" applyFill="1"/>
    <xf numFmtId="0" fontId="8" fillId="0" borderId="21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166" fontId="28" fillId="0" borderId="8" xfId="0" applyNumberFormat="1" applyFont="1" applyFill="1" applyBorder="1"/>
    <xf numFmtId="0" fontId="11" fillId="0" borderId="8" xfId="0" applyFont="1" applyFill="1" applyBorder="1" applyAlignment="1">
      <alignment vertical="center" wrapText="1"/>
    </xf>
    <xf numFmtId="0" fontId="30" fillId="0" borderId="0" xfId="0" applyFont="1" applyFill="1"/>
    <xf numFmtId="0" fontId="0" fillId="0" borderId="22" xfId="0" applyFill="1" applyBorder="1"/>
    <xf numFmtId="0" fontId="0" fillId="0" borderId="20" xfId="0" applyFill="1" applyBorder="1"/>
    <xf numFmtId="0" fontId="0" fillId="0" borderId="0" xfId="0" applyFill="1" applyBorder="1"/>
    <xf numFmtId="0" fontId="32" fillId="0" borderId="0" xfId="0" applyFont="1" applyFill="1"/>
    <xf numFmtId="0" fontId="35" fillId="0" borderId="0" xfId="0" applyFont="1" applyFill="1" applyBorder="1" applyAlignment="1">
      <alignment horizontal="center"/>
    </xf>
    <xf numFmtId="0" fontId="36" fillId="0" borderId="0" xfId="0" applyFont="1" applyFill="1"/>
    <xf numFmtId="0" fontId="37" fillId="0" borderId="0" xfId="0" applyFont="1" applyFill="1"/>
    <xf numFmtId="0" fontId="37" fillId="0" borderId="0" xfId="0" applyFont="1" applyFill="1" applyBorder="1"/>
    <xf numFmtId="0" fontId="8" fillId="0" borderId="1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/>
    </xf>
    <xf numFmtId="0" fontId="39" fillId="0" borderId="8" xfId="0" applyFont="1" applyFill="1" applyBorder="1" applyAlignment="1">
      <alignment horizontal="left"/>
    </xf>
    <xf numFmtId="2" fontId="39" fillId="0" borderId="8" xfId="0" applyNumberFormat="1" applyFont="1" applyFill="1" applyBorder="1"/>
    <xf numFmtId="0" fontId="29" fillId="0" borderId="13" xfId="0" applyFont="1" applyFill="1" applyBorder="1"/>
    <xf numFmtId="0" fontId="29" fillId="0" borderId="7" xfId="0" applyFont="1" applyFill="1" applyBorder="1" applyAlignment="1">
      <alignment wrapText="1"/>
    </xf>
    <xf numFmtId="0" fontId="40" fillId="0" borderId="0" xfId="0" applyFont="1" applyFill="1"/>
    <xf numFmtId="0" fontId="39" fillId="0" borderId="8" xfId="0" applyFont="1" applyFill="1" applyBorder="1" applyAlignment="1">
      <alignment horizontal="center"/>
    </xf>
    <xf numFmtId="2" fontId="39" fillId="0" borderId="13" xfId="0" applyNumberFormat="1" applyFont="1" applyFill="1" applyBorder="1"/>
    <xf numFmtId="0" fontId="39" fillId="0" borderId="23" xfId="0" applyFont="1" applyFill="1" applyBorder="1" applyAlignment="1">
      <alignment horizontal="left"/>
    </xf>
    <xf numFmtId="0" fontId="29" fillId="0" borderId="11" xfId="0" applyFont="1" applyFill="1" applyBorder="1" applyAlignment="1">
      <alignment wrapText="1"/>
    </xf>
    <xf numFmtId="0" fontId="40" fillId="0" borderId="0" xfId="0" applyFont="1" applyFill="1" applyBorder="1"/>
    <xf numFmtId="0" fontId="39" fillId="0" borderId="7" xfId="0" applyFont="1" applyFill="1" applyBorder="1" applyAlignment="1">
      <alignment horizontal="center"/>
    </xf>
    <xf numFmtId="0" fontId="39" fillId="0" borderId="8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left"/>
    </xf>
    <xf numFmtId="2" fontId="29" fillId="0" borderId="13" xfId="0" applyNumberFormat="1" applyFont="1" applyFill="1" applyBorder="1"/>
    <xf numFmtId="0" fontId="45" fillId="0" borderId="0" xfId="0" applyFont="1" applyFill="1"/>
    <xf numFmtId="0" fontId="39" fillId="0" borderId="21" xfId="0" applyFont="1" applyFill="1" applyBorder="1" applyAlignment="1">
      <alignment horizontal="left"/>
    </xf>
    <xf numFmtId="166" fontId="39" fillId="0" borderId="8" xfId="0" applyNumberFormat="1" applyFont="1" applyFill="1" applyBorder="1"/>
    <xf numFmtId="0" fontId="29" fillId="0" borderId="8" xfId="0" applyFont="1" applyFill="1" applyBorder="1" applyAlignment="1">
      <alignment wrapText="1"/>
    </xf>
    <xf numFmtId="166" fontId="29" fillId="0" borderId="8" xfId="0" applyNumberFormat="1" applyFont="1" applyFill="1" applyBorder="1"/>
    <xf numFmtId="0" fontId="29" fillId="0" borderId="8" xfId="0" applyFont="1" applyFill="1" applyBorder="1"/>
    <xf numFmtId="0" fontId="39" fillId="0" borderId="8" xfId="0" applyFont="1" applyFill="1" applyBorder="1"/>
    <xf numFmtId="0" fontId="29" fillId="0" borderId="8" xfId="0" applyFont="1" applyFill="1" applyBorder="1" applyAlignment="1">
      <alignment horizontal="left"/>
    </xf>
    <xf numFmtId="0" fontId="29" fillId="0" borderId="8" xfId="0" applyFont="1" applyFill="1" applyBorder="1" applyAlignment="1">
      <alignment horizontal="left" wrapText="1"/>
    </xf>
    <xf numFmtId="0" fontId="29" fillId="0" borderId="8" xfId="0" applyFont="1" applyFill="1" applyBorder="1" applyAlignment="1">
      <alignment vertical="center" wrapText="1"/>
    </xf>
    <xf numFmtId="0" fontId="39" fillId="0" borderId="13" xfId="0" applyFont="1" applyFill="1" applyBorder="1" applyAlignment="1">
      <alignment horizontal="center" wrapText="1"/>
    </xf>
    <xf numFmtId="166" fontId="39" fillId="0" borderId="13" xfId="0" applyNumberFormat="1" applyFont="1" applyFill="1" applyBorder="1"/>
    <xf numFmtId="166" fontId="39" fillId="0" borderId="8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27" fillId="0" borderId="22" xfId="0" applyFont="1" applyFill="1" applyBorder="1"/>
    <xf numFmtId="0" fontId="47" fillId="0" borderId="22" xfId="0" applyFont="1" applyFill="1" applyBorder="1"/>
    <xf numFmtId="0" fontId="48" fillId="0" borderId="0" xfId="0" applyFont="1" applyFill="1"/>
    <xf numFmtId="0" fontId="49" fillId="0" borderId="0" xfId="0" applyFont="1" applyFill="1"/>
    <xf numFmtId="0" fontId="0" fillId="0" borderId="0" xfId="0" applyFill="1" applyAlignment="1">
      <alignment horizont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50" fillId="0" borderId="0" xfId="0" applyFont="1" applyFill="1" applyBorder="1" applyAlignment="1">
      <alignment wrapText="1"/>
    </xf>
    <xf numFmtId="0" fontId="51" fillId="0" borderId="0" xfId="0" applyFont="1" applyFill="1"/>
    <xf numFmtId="166" fontId="11" fillId="0" borderId="8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54" fillId="0" borderId="0" xfId="0" applyFont="1" applyFill="1"/>
    <xf numFmtId="0" fontId="8" fillId="0" borderId="55" xfId="0" applyFont="1" applyFill="1" applyBorder="1" applyAlignment="1">
      <alignment horizontal="left" vertical="center" wrapText="1"/>
    </xf>
    <xf numFmtId="0" fontId="8" fillId="0" borderId="55" xfId="0" applyFont="1" applyFill="1" applyBorder="1" applyAlignment="1">
      <alignment wrapText="1"/>
    </xf>
    <xf numFmtId="166" fontId="19" fillId="0" borderId="68" xfId="0" applyNumberFormat="1" applyFont="1" applyFill="1" applyBorder="1" applyAlignment="1">
      <alignment horizontal="right"/>
    </xf>
    <xf numFmtId="0" fontId="8" fillId="0" borderId="5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wrapText="1"/>
    </xf>
    <xf numFmtId="166" fontId="11" fillId="0" borderId="98" xfId="0" applyNumberFormat="1" applyFont="1" applyFill="1" applyBorder="1"/>
    <xf numFmtId="0" fontId="9" fillId="0" borderId="8" xfId="0" applyFont="1" applyFill="1" applyBorder="1"/>
    <xf numFmtId="0" fontId="62" fillId="0" borderId="0" xfId="0" applyFont="1" applyFill="1"/>
    <xf numFmtId="0" fontId="26" fillId="0" borderId="0" xfId="0" applyFont="1" applyFill="1"/>
    <xf numFmtId="0" fontId="10" fillId="0" borderId="0" xfId="0" applyFont="1" applyFill="1" applyAlignment="1"/>
    <xf numFmtId="0" fontId="11" fillId="0" borderId="0" xfId="0" applyFont="1" applyFill="1" applyAlignment="1"/>
    <xf numFmtId="0" fontId="55" fillId="0" borderId="19" xfId="0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center" vertical="center" wrapText="1"/>
    </xf>
    <xf numFmtId="166" fontId="0" fillId="0" borderId="0" xfId="0" applyNumberFormat="1" applyFill="1"/>
    <xf numFmtId="0" fontId="63" fillId="0" borderId="8" xfId="0" applyFont="1" applyFill="1" applyBorder="1" applyAlignment="1">
      <alignment horizontal="center"/>
    </xf>
    <xf numFmtId="166" fontId="11" fillId="0" borderId="8" xfId="0" applyNumberFormat="1" applyFont="1" applyFill="1" applyBorder="1" applyAlignment="1">
      <alignment horizontal="right"/>
    </xf>
    <xf numFmtId="2" fontId="64" fillId="0" borderId="0" xfId="0" applyNumberFormat="1" applyFont="1" applyFill="1"/>
    <xf numFmtId="166" fontId="65" fillId="0" borderId="0" xfId="0" applyNumberFormat="1" applyFont="1" applyFill="1"/>
    <xf numFmtId="165" fontId="11" fillId="0" borderId="0" xfId="0" applyNumberFormat="1" applyFont="1" applyFill="1" applyBorder="1" applyAlignment="1">
      <alignment horizontal="right"/>
    </xf>
    <xf numFmtId="0" fontId="63" fillId="0" borderId="7" xfId="0" applyFont="1" applyFill="1" applyBorder="1" applyAlignment="1">
      <alignment horizontal="center"/>
    </xf>
    <xf numFmtId="0" fontId="11" fillId="0" borderId="20" xfId="0" applyFont="1" applyFill="1" applyBorder="1"/>
    <xf numFmtId="166" fontId="9" fillId="0" borderId="8" xfId="0" applyNumberFormat="1" applyFont="1" applyFill="1" applyBorder="1" applyAlignment="1">
      <alignment horizontal="right"/>
    </xf>
    <xf numFmtId="0" fontId="28" fillId="0" borderId="22" xfId="0" applyFont="1" applyFill="1" applyBorder="1" applyAlignment="1">
      <alignment horizontal="center"/>
    </xf>
    <xf numFmtId="0" fontId="0" fillId="0" borderId="0" xfId="0" applyFont="1" applyFill="1"/>
    <xf numFmtId="0" fontId="11" fillId="0" borderId="91" xfId="0" applyFont="1" applyFill="1" applyBorder="1" applyAlignment="1">
      <alignment wrapText="1"/>
    </xf>
    <xf numFmtId="0" fontId="11" fillId="0" borderId="83" xfId="0" applyFont="1" applyFill="1" applyBorder="1" applyAlignment="1">
      <alignment wrapText="1"/>
    </xf>
    <xf numFmtId="0" fontId="9" fillId="0" borderId="83" xfId="0" applyFont="1" applyFill="1" applyBorder="1" applyAlignment="1">
      <alignment horizontal="left" vertical="center" wrapText="1"/>
    </xf>
    <xf numFmtId="0" fontId="11" fillId="0" borderId="91" xfId="0" applyFont="1" applyFill="1" applyBorder="1"/>
    <xf numFmtId="0" fontId="9" fillId="0" borderId="91" xfId="0" applyFont="1" applyFill="1" applyBorder="1" applyAlignment="1">
      <alignment vertical="center" wrapText="1"/>
    </xf>
    <xf numFmtId="0" fontId="9" fillId="0" borderId="59" xfId="0" applyFont="1" applyFill="1" applyBorder="1"/>
    <xf numFmtId="0" fontId="66" fillId="0" borderId="0" xfId="0" applyFont="1" applyFill="1"/>
    <xf numFmtId="0" fontId="19" fillId="0" borderId="62" xfId="0" applyFont="1" applyFill="1" applyBorder="1" applyAlignment="1">
      <alignment vertical="center" wrapText="1"/>
    </xf>
    <xf numFmtId="166" fontId="18" fillId="0" borderId="3" xfId="1" applyNumberFormat="1" applyFont="1" applyFill="1" applyBorder="1" applyAlignment="1">
      <alignment horizontal="right"/>
    </xf>
    <xf numFmtId="166" fontId="29" fillId="0" borderId="8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vertical="center" wrapText="1"/>
    </xf>
    <xf numFmtId="0" fontId="44" fillId="0" borderId="0" xfId="0" applyFont="1" applyFill="1"/>
    <xf numFmtId="0" fontId="8" fillId="0" borderId="55" xfId="0" applyFont="1" applyFill="1" applyBorder="1" applyAlignment="1">
      <alignment vertical="center" wrapText="1"/>
    </xf>
    <xf numFmtId="0" fontId="9" fillId="0" borderId="13" xfId="0" applyFont="1" applyFill="1" applyBorder="1"/>
    <xf numFmtId="0" fontId="9" fillId="0" borderId="17" xfId="0" applyFont="1" applyFill="1" applyBorder="1" applyAlignment="1">
      <alignment horizontal="center" vertical="center"/>
    </xf>
    <xf numFmtId="0" fontId="35" fillId="0" borderId="0" xfId="0" applyFont="1" applyFill="1" applyAlignment="1"/>
    <xf numFmtId="0" fontId="71" fillId="0" borderId="0" xfId="0" applyFont="1" applyFill="1"/>
    <xf numFmtId="0" fontId="9" fillId="0" borderId="14" xfId="0" applyFont="1" applyFill="1" applyBorder="1"/>
    <xf numFmtId="0" fontId="9" fillId="0" borderId="15" xfId="0" applyFont="1" applyFill="1" applyBorder="1"/>
    <xf numFmtId="0" fontId="9" fillId="0" borderId="16" xfId="0" applyFont="1" applyFill="1" applyBorder="1" applyAlignment="1">
      <alignment horizontal="right"/>
    </xf>
    <xf numFmtId="0" fontId="9" fillId="0" borderId="17" xfId="0" applyFont="1" applyFill="1" applyBorder="1" applyAlignment="1">
      <alignment vertical="center" shrinkToFit="1"/>
    </xf>
    <xf numFmtId="0" fontId="9" fillId="0" borderId="1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/>
    </xf>
    <xf numFmtId="0" fontId="9" fillId="0" borderId="17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/>
    </xf>
    <xf numFmtId="0" fontId="11" fillId="0" borderId="21" xfId="0" applyFont="1" applyFill="1" applyBorder="1" applyAlignment="1">
      <alignment wrapText="1"/>
    </xf>
    <xf numFmtId="2" fontId="72" fillId="0" borderId="0" xfId="0" applyNumberFormat="1" applyFont="1" applyFill="1" applyBorder="1"/>
    <xf numFmtId="0" fontId="72" fillId="0" borderId="0" xfId="0" applyFont="1" applyFill="1" applyBorder="1"/>
    <xf numFmtId="2" fontId="26" fillId="0" borderId="0" xfId="0" applyNumberFormat="1" applyFont="1" applyFill="1" applyBorder="1"/>
    <xf numFmtId="0" fontId="11" fillId="0" borderId="8" xfId="0" applyFont="1" applyFill="1" applyBorder="1" applyAlignment="1">
      <alignment horizontal="center"/>
    </xf>
    <xf numFmtId="2" fontId="27" fillId="0" borderId="0" xfId="0" applyNumberFormat="1" applyFont="1" applyFill="1" applyBorder="1"/>
    <xf numFmtId="0" fontId="74" fillId="0" borderId="0" xfId="0" applyFont="1" applyFill="1" applyBorder="1"/>
    <xf numFmtId="165" fontId="72" fillId="0" borderId="0" xfId="0" applyNumberFormat="1" applyFont="1" applyFill="1" applyBorder="1"/>
    <xf numFmtId="168" fontId="74" fillId="0" borderId="0" xfId="0" applyNumberFormat="1" applyFont="1" applyFill="1" applyBorder="1"/>
    <xf numFmtId="0" fontId="17" fillId="0" borderId="0" xfId="0" applyFont="1" applyFill="1" applyBorder="1"/>
    <xf numFmtId="165" fontId="0" fillId="0" borderId="0" xfId="0" applyNumberFormat="1" applyFill="1"/>
    <xf numFmtId="0" fontId="26" fillId="0" borderId="0" xfId="0" applyFont="1" applyFill="1" applyBorder="1"/>
    <xf numFmtId="0" fontId="6" fillId="0" borderId="8" xfId="0" applyFont="1" applyFill="1" applyBorder="1" applyAlignment="1">
      <alignment horizontal="center" wrapText="1"/>
    </xf>
    <xf numFmtId="0" fontId="75" fillId="0" borderId="8" xfId="0" applyFont="1" applyFill="1" applyBorder="1" applyAlignment="1">
      <alignment vertical="center"/>
    </xf>
    <xf numFmtId="0" fontId="75" fillId="0" borderId="0" xfId="0" applyFont="1" applyFill="1" applyBorder="1" applyAlignment="1">
      <alignment vertical="center"/>
    </xf>
    <xf numFmtId="0" fontId="76" fillId="0" borderId="0" xfId="0" applyFont="1" applyFill="1" applyBorder="1"/>
    <xf numFmtId="0" fontId="9" fillId="0" borderId="8" xfId="0" applyFont="1" applyFill="1" applyBorder="1" applyAlignment="1">
      <alignment horizontal="center" wrapText="1"/>
    </xf>
    <xf numFmtId="165" fontId="77" fillId="0" borderId="0" xfId="0" applyNumberFormat="1" applyFont="1" applyFill="1" applyBorder="1"/>
    <xf numFmtId="1" fontId="0" fillId="0" borderId="22" xfId="0" applyNumberFormat="1" applyFill="1" applyBorder="1"/>
    <xf numFmtId="0" fontId="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80" fillId="0" borderId="0" xfId="0" applyFont="1" applyFill="1"/>
    <xf numFmtId="0" fontId="80" fillId="0" borderId="0" xfId="0" applyFont="1" applyFill="1" applyBorder="1"/>
    <xf numFmtId="0" fontId="79" fillId="0" borderId="0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/>
    </xf>
    <xf numFmtId="0" fontId="57" fillId="0" borderId="116" xfId="0" applyFont="1" applyFill="1" applyBorder="1" applyAlignment="1">
      <alignment horizontal="center"/>
    </xf>
    <xf numFmtId="0" fontId="82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vertical="center"/>
    </xf>
    <xf numFmtId="0" fontId="57" fillId="0" borderId="91" xfId="0" applyFont="1" applyFill="1" applyBorder="1" applyAlignment="1">
      <alignment horizontal="center"/>
    </xf>
    <xf numFmtId="0" fontId="9" fillId="0" borderId="96" xfId="0" applyFont="1" applyFill="1" applyBorder="1" applyAlignment="1">
      <alignment horizontal="left"/>
    </xf>
    <xf numFmtId="165" fontId="84" fillId="0" borderId="0" xfId="0" applyNumberFormat="1" applyFont="1" applyFill="1" applyBorder="1" applyAlignment="1">
      <alignment horizontal="right"/>
    </xf>
    <xf numFmtId="0" fontId="85" fillId="0" borderId="0" xfId="0" applyFont="1" applyFill="1" applyBorder="1"/>
    <xf numFmtId="0" fontId="11" fillId="0" borderId="83" xfId="0" applyFont="1" applyFill="1" applyBorder="1"/>
    <xf numFmtId="0" fontId="86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84" fillId="0" borderId="0" xfId="0" applyFont="1" applyFill="1" applyBorder="1" applyAlignment="1">
      <alignment wrapText="1"/>
    </xf>
    <xf numFmtId="0" fontId="60" fillId="0" borderId="0" xfId="0" applyFont="1" applyFill="1" applyBorder="1" applyAlignment="1">
      <alignment wrapText="1"/>
    </xf>
    <xf numFmtId="0" fontId="87" fillId="0" borderId="0" xfId="0" applyFont="1" applyFill="1" applyBorder="1"/>
    <xf numFmtId="0" fontId="84" fillId="0" borderId="0" xfId="0" applyFont="1" applyFill="1" applyBorder="1"/>
    <xf numFmtId="0" fontId="11" fillId="0" borderId="83" xfId="0" applyFont="1" applyFill="1" applyBorder="1" applyAlignment="1">
      <alignment horizontal="left" vertical="center" wrapText="1"/>
    </xf>
    <xf numFmtId="0" fontId="11" fillId="0" borderId="83" xfId="0" applyFont="1" applyFill="1" applyBorder="1" applyAlignment="1">
      <alignment horizontal="left"/>
    </xf>
    <xf numFmtId="0" fontId="11" fillId="0" borderId="62" xfId="0" applyFont="1" applyFill="1" applyBorder="1" applyAlignment="1">
      <alignment wrapText="1"/>
    </xf>
    <xf numFmtId="0" fontId="18" fillId="0" borderId="0" xfId="0" applyFont="1" applyFill="1" applyBorder="1"/>
    <xf numFmtId="0" fontId="11" fillId="0" borderId="83" xfId="0" applyFont="1" applyFill="1" applyBorder="1" applyAlignment="1">
      <alignment vertical="center" wrapText="1"/>
    </xf>
    <xf numFmtId="0" fontId="11" fillId="0" borderId="91" xfId="0" applyFont="1" applyFill="1" applyBorder="1" applyAlignment="1">
      <alignment horizontal="left" wrapText="1"/>
    </xf>
    <xf numFmtId="166" fontId="18" fillId="0" borderId="0" xfId="0" applyNumberFormat="1" applyFont="1" applyFill="1" applyBorder="1"/>
    <xf numFmtId="0" fontId="88" fillId="0" borderId="0" xfId="0" applyFont="1" applyFill="1" applyBorder="1"/>
    <xf numFmtId="0" fontId="79" fillId="0" borderId="0" xfId="0" applyFont="1" applyFill="1" applyBorder="1"/>
    <xf numFmtId="0" fontId="89" fillId="0" borderId="0" xfId="0" applyFont="1" applyFill="1" applyBorder="1"/>
    <xf numFmtId="0" fontId="9" fillId="0" borderId="91" xfId="0" applyFont="1" applyFill="1" applyBorder="1" applyAlignment="1">
      <alignment horizontal="left" wrapText="1"/>
    </xf>
    <xf numFmtId="0" fontId="28" fillId="0" borderId="0" xfId="0" applyFont="1" applyFill="1" applyBorder="1"/>
    <xf numFmtId="0" fontId="11" fillId="0" borderId="84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right" wrapText="1"/>
    </xf>
    <xf numFmtId="0" fontId="81" fillId="0" borderId="0" xfId="0" applyFont="1" applyFill="1" applyBorder="1"/>
    <xf numFmtId="0" fontId="9" fillId="0" borderId="124" xfId="0" applyFont="1" applyFill="1" applyBorder="1" applyAlignment="1">
      <alignment horizontal="center"/>
    </xf>
    <xf numFmtId="166" fontId="9" fillId="0" borderId="125" xfId="0" applyNumberFormat="1" applyFont="1" applyFill="1" applyBorder="1" applyAlignment="1">
      <alignment horizontal="right"/>
    </xf>
    <xf numFmtId="166" fontId="9" fillId="0" borderId="126" xfId="0" applyNumberFormat="1" applyFont="1" applyFill="1" applyBorder="1" applyAlignment="1">
      <alignment horizontal="right"/>
    </xf>
    <xf numFmtId="165" fontId="28" fillId="0" borderId="0" xfId="0" applyNumberFormat="1" applyFont="1" applyFill="1" applyBorder="1" applyAlignment="1">
      <alignment horizontal="right"/>
    </xf>
    <xf numFmtId="0" fontId="9" fillId="0" borderId="129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wrapText="1"/>
    </xf>
    <xf numFmtId="0" fontId="11" fillId="0" borderId="84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9" fillId="0" borderId="8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122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/>
    </xf>
    <xf numFmtId="0" fontId="9" fillId="0" borderId="129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right" wrapText="1"/>
    </xf>
    <xf numFmtId="0" fontId="80" fillId="0" borderId="0" xfId="0" applyFont="1" applyFill="1" applyBorder="1" applyAlignment="1">
      <alignment horizontal="right"/>
    </xf>
    <xf numFmtId="0" fontId="83" fillId="0" borderId="0" xfId="0" applyFont="1" applyFill="1" applyBorder="1" applyAlignment="1">
      <alignment horizontal="right" vertical="center"/>
    </xf>
    <xf numFmtId="0" fontId="9" fillId="0" borderId="83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right" wrapText="1"/>
    </xf>
    <xf numFmtId="49" fontId="18" fillId="0" borderId="0" xfId="0" applyNumberFormat="1" applyFont="1" applyFill="1" applyBorder="1"/>
    <xf numFmtId="0" fontId="11" fillId="0" borderId="83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90" fillId="0" borderId="0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 wrapText="1"/>
    </xf>
    <xf numFmtId="49" fontId="9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right"/>
    </xf>
    <xf numFmtId="0" fontId="92" fillId="0" borderId="0" xfId="0" applyFont="1" applyFill="1" applyBorder="1"/>
    <xf numFmtId="49" fontId="18" fillId="0" borderId="0" xfId="0" applyNumberFormat="1" applyFont="1" applyFill="1" applyBorder="1" applyAlignment="1">
      <alignment horizontal="right"/>
    </xf>
    <xf numFmtId="0" fontId="93" fillId="0" borderId="0" xfId="0" applyFont="1" applyFill="1" applyBorder="1"/>
    <xf numFmtId="0" fontId="11" fillId="0" borderId="122" xfId="0" applyFont="1" applyFill="1" applyBorder="1" applyAlignment="1">
      <alignment horizontal="left"/>
    </xf>
    <xf numFmtId="166" fontId="9" fillId="0" borderId="127" xfId="0" applyNumberFormat="1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right"/>
    </xf>
    <xf numFmtId="0" fontId="94" fillId="0" borderId="0" xfId="0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right"/>
    </xf>
    <xf numFmtId="0" fontId="82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/>
    <xf numFmtId="0" fontId="70" fillId="0" borderId="0" xfId="0" applyFont="1" applyFill="1" applyBorder="1"/>
    <xf numFmtId="0" fontId="95" fillId="0" borderId="0" xfId="0" applyFont="1" applyFill="1" applyBorder="1"/>
    <xf numFmtId="0" fontId="9" fillId="0" borderId="134" xfId="0" applyFont="1" applyFill="1" applyBorder="1" applyAlignment="1">
      <alignment horizontal="center"/>
    </xf>
    <xf numFmtId="0" fontId="96" fillId="0" borderId="0" xfId="0" applyFont="1" applyFill="1" applyBorder="1" applyAlignment="1">
      <alignment horizontal="center" vertical="center"/>
    </xf>
    <xf numFmtId="0" fontId="29" fillId="0" borderId="0" xfId="0" applyFont="1" applyFill="1" applyBorder="1"/>
    <xf numFmtId="0" fontId="97" fillId="0" borderId="0" xfId="0" applyFont="1" applyFill="1" applyBorder="1"/>
    <xf numFmtId="0" fontId="9" fillId="0" borderId="67" xfId="0" applyFont="1" applyFill="1" applyBorder="1" applyAlignment="1">
      <alignment horizontal="center"/>
    </xf>
    <xf numFmtId="166" fontId="19" fillId="0" borderId="136" xfId="0" applyNumberFormat="1" applyFont="1" applyFill="1" applyBorder="1" applyAlignment="1">
      <alignment horizontal="right"/>
    </xf>
    <xf numFmtId="166" fontId="19" fillId="0" borderId="87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65" fontId="79" fillId="0" borderId="0" xfId="0" applyNumberFormat="1" applyFont="1" applyFill="1" applyBorder="1"/>
    <xf numFmtId="0" fontId="84" fillId="0" borderId="1" xfId="0" applyFont="1" applyFill="1" applyBorder="1"/>
    <xf numFmtId="0" fontId="73" fillId="0" borderId="0" xfId="0" applyFon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1" fillId="0" borderId="0" xfId="0" applyFont="1"/>
    <xf numFmtId="0" fontId="35" fillId="0" borderId="0" xfId="0" applyFont="1" applyFill="1" applyAlignment="1">
      <alignment horizontal="center"/>
    </xf>
    <xf numFmtId="0" fontId="79" fillId="0" borderId="0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70" fillId="0" borderId="0" xfId="0" applyFont="1" applyFill="1" applyBorder="1" applyAlignment="1">
      <alignment wrapText="1"/>
    </xf>
    <xf numFmtId="0" fontId="9" fillId="0" borderId="104" xfId="0" applyFont="1" applyFill="1" applyBorder="1"/>
    <xf numFmtId="0" fontId="9" fillId="0" borderId="141" xfId="0" applyFont="1" applyFill="1" applyBorder="1" applyAlignment="1">
      <alignment horizontal="center"/>
    </xf>
    <xf numFmtId="0" fontId="48" fillId="0" borderId="144" xfId="0" applyFont="1" applyFill="1" applyBorder="1" applyAlignment="1">
      <alignment wrapText="1"/>
    </xf>
    <xf numFmtId="0" fontId="9" fillId="0" borderId="145" xfId="0" applyFont="1" applyFill="1" applyBorder="1" applyAlignment="1">
      <alignment horizontal="center"/>
    </xf>
    <xf numFmtId="166" fontId="9" fillId="0" borderId="146" xfId="0" applyNumberFormat="1" applyFont="1" applyFill="1" applyBorder="1" applyAlignment="1">
      <alignment horizontal="right"/>
    </xf>
    <xf numFmtId="0" fontId="8" fillId="0" borderId="53" xfId="0" applyFont="1" applyFill="1" applyBorder="1" applyAlignment="1">
      <alignment vertical="center" wrapText="1"/>
    </xf>
    <xf numFmtId="0" fontId="8" fillId="0" borderId="56" xfId="0" applyFont="1" applyFill="1" applyBorder="1" applyAlignment="1">
      <alignment vertical="center" wrapText="1"/>
    </xf>
    <xf numFmtId="0" fontId="67" fillId="0" borderId="0" xfId="0" applyFont="1" applyFill="1"/>
    <xf numFmtId="0" fontId="11" fillId="0" borderId="52" xfId="0" applyFont="1" applyFill="1" applyBorder="1" applyAlignment="1">
      <alignment wrapText="1"/>
    </xf>
    <xf numFmtId="0" fontId="69" fillId="0" borderId="0" xfId="0" applyFont="1" applyBorder="1" applyAlignment="1">
      <alignment horizontal="center" vertical="center"/>
    </xf>
    <xf numFmtId="0" fontId="102" fillId="0" borderId="0" xfId="0" applyFont="1" applyFill="1" applyBorder="1"/>
    <xf numFmtId="0" fontId="11" fillId="0" borderId="122" xfId="0" applyFont="1" applyFill="1" applyBorder="1" applyAlignment="1">
      <alignment wrapText="1"/>
    </xf>
    <xf numFmtId="0" fontId="11" fillId="0" borderId="105" xfId="0" applyFont="1" applyFill="1" applyBorder="1" applyAlignment="1">
      <alignment wrapText="1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justify" vertical="center"/>
    </xf>
    <xf numFmtId="0" fontId="3" fillId="0" borderId="0" xfId="0" applyFont="1"/>
    <xf numFmtId="0" fontId="9" fillId="0" borderId="0" xfId="0" applyFont="1" applyFill="1" applyBorder="1" applyAlignment="1">
      <alignment horizontal="center" vertical="center"/>
    </xf>
    <xf numFmtId="0" fontId="1" fillId="0" borderId="0" xfId="0" applyFont="1"/>
    <xf numFmtId="0" fontId="24" fillId="0" borderId="0" xfId="0" applyFont="1"/>
    <xf numFmtId="0" fontId="14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 applyAlignment="1">
      <alignment horizontal="right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29" fillId="0" borderId="8" xfId="0" applyFont="1" applyBorder="1"/>
    <xf numFmtId="0" fontId="1" fillId="0" borderId="22" xfId="0" applyFont="1" applyBorder="1"/>
    <xf numFmtId="165" fontId="4" fillId="0" borderId="22" xfId="0" applyNumberFormat="1" applyFont="1" applyBorder="1"/>
    <xf numFmtId="165" fontId="4" fillId="0" borderId="0" xfId="0" applyNumberFormat="1" applyFont="1"/>
    <xf numFmtId="0" fontId="70" fillId="0" borderId="0" xfId="0" applyFont="1" applyFill="1" applyBorder="1" applyAlignment="1">
      <alignment horizontal="right" wrapText="1"/>
    </xf>
    <xf numFmtId="0" fontId="9" fillId="0" borderId="84" xfId="0" applyFont="1" applyFill="1" applyBorder="1" applyAlignment="1">
      <alignment wrapText="1"/>
    </xf>
    <xf numFmtId="0" fontId="105" fillId="0" borderId="84" xfId="0" applyFont="1" applyFill="1" applyBorder="1" applyAlignment="1">
      <alignment wrapText="1"/>
    </xf>
    <xf numFmtId="165" fontId="97" fillId="0" borderId="0" xfId="0" applyNumberFormat="1" applyFont="1" applyFill="1" applyBorder="1"/>
    <xf numFmtId="165" fontId="69" fillId="0" borderId="0" xfId="0" applyNumberFormat="1" applyFont="1" applyFill="1" applyBorder="1"/>
    <xf numFmtId="166" fontId="39" fillId="0" borderId="0" xfId="0" applyNumberFormat="1" applyFont="1" applyFill="1" applyBorder="1"/>
    <xf numFmtId="166" fontId="11" fillId="0" borderId="8" xfId="0" applyNumberFormat="1" applyFont="1" applyFill="1" applyBorder="1" applyAlignment="1">
      <alignment horizontal="right" wrapText="1"/>
    </xf>
    <xf numFmtId="0" fontId="38" fillId="0" borderId="8" xfId="0" applyFont="1" applyBorder="1" applyAlignment="1">
      <alignment horizontal="center"/>
    </xf>
    <xf numFmtId="0" fontId="11" fillId="0" borderId="8" xfId="0" applyFont="1" applyBorder="1" applyAlignment="1">
      <alignment horizontal="right"/>
    </xf>
    <xf numFmtId="166" fontId="9" fillId="0" borderId="96" xfId="0" applyNumberFormat="1" applyFont="1" applyFill="1" applyBorder="1" applyAlignment="1">
      <alignment horizontal="right"/>
    </xf>
    <xf numFmtId="166" fontId="9" fillId="0" borderId="54" xfId="0" applyNumberFormat="1" applyFont="1" applyFill="1" applyBorder="1" applyAlignment="1">
      <alignment horizontal="right"/>
    </xf>
    <xf numFmtId="166" fontId="9" fillId="0" borderId="91" xfId="0" applyNumberFormat="1" applyFont="1" applyFill="1" applyBorder="1"/>
    <xf numFmtId="0" fontId="11" fillId="0" borderId="8" xfId="0" applyFont="1" applyBorder="1" applyAlignment="1">
      <alignment vertical="center" wrapText="1"/>
    </xf>
    <xf numFmtId="166" fontId="9" fillId="0" borderId="8" xfId="0" applyNumberFormat="1" applyFont="1" applyBorder="1"/>
    <xf numFmtId="0" fontId="9" fillId="0" borderId="13" xfId="0" applyFont="1" applyBorder="1" applyAlignment="1">
      <alignment horizontal="center" wrapText="1"/>
    </xf>
    <xf numFmtId="166" fontId="11" fillId="0" borderId="8" xfId="0" applyNumberFormat="1" applyFont="1" applyBorder="1"/>
    <xf numFmtId="0" fontId="0" fillId="3" borderId="0" xfId="0" applyFill="1"/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0" fontId="99" fillId="0" borderId="0" xfId="0" applyFont="1"/>
    <xf numFmtId="49" fontId="0" fillId="0" borderId="0" xfId="0" applyNumberFormat="1" applyAlignment="1">
      <alignment horizontal="left" vertical="center" wrapText="1"/>
    </xf>
    <xf numFmtId="0" fontId="99" fillId="0" borderId="0" xfId="0" applyFont="1" applyAlignment="1">
      <alignment horizontal="center" wrapText="1"/>
    </xf>
    <xf numFmtId="0" fontId="100" fillId="0" borderId="0" xfId="0" applyFont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49" fontId="5" fillId="0" borderId="93" xfId="0" applyNumberFormat="1" applyFont="1" applyBorder="1" applyAlignment="1">
      <alignment horizontal="left" vertical="center" wrapText="1"/>
    </xf>
    <xf numFmtId="0" fontId="10" fillId="0" borderId="81" xfId="0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0" fontId="10" fillId="0" borderId="61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0" fontId="101" fillId="0" borderId="0" xfId="0" applyFont="1"/>
    <xf numFmtId="0" fontId="10" fillId="0" borderId="92" xfId="0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49" fontId="51" fillId="0" borderId="0" xfId="0" applyNumberFormat="1" applyFont="1" applyAlignment="1">
      <alignment horizontal="left" vertical="center"/>
    </xf>
    <xf numFmtId="0" fontId="10" fillId="0" borderId="0" xfId="0" applyFont="1"/>
    <xf numFmtId="0" fontId="5" fillId="0" borderId="71" xfId="0" applyFont="1" applyBorder="1" applyAlignment="1">
      <alignment horizontal="center" vertical="center" wrapText="1"/>
    </xf>
    <xf numFmtId="49" fontId="5" fillId="0" borderId="95" xfId="0" applyNumberFormat="1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left" vertical="center" wrapText="1"/>
    </xf>
    <xf numFmtId="49" fontId="10" fillId="0" borderId="43" xfId="0" applyNumberFormat="1" applyFont="1" applyBorder="1" applyAlignment="1">
      <alignment horizontal="left" vertical="center" wrapText="1"/>
    </xf>
    <xf numFmtId="0" fontId="51" fillId="0" borderId="70" xfId="0" applyFont="1" applyBorder="1" applyAlignment="1">
      <alignment horizontal="center" vertical="center" wrapText="1"/>
    </xf>
    <xf numFmtId="49" fontId="35" fillId="0" borderId="9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10" fillId="0" borderId="70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14" fontId="10" fillId="0" borderId="6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14" fontId="10" fillId="0" borderId="64" xfId="0" applyNumberFormat="1" applyFont="1" applyBorder="1" applyAlignment="1">
      <alignment horizontal="center" vertical="center"/>
    </xf>
    <xf numFmtId="49" fontId="10" fillId="0" borderId="65" xfId="0" applyNumberFormat="1" applyFont="1" applyBorder="1" applyAlignment="1">
      <alignment horizontal="left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/>
    </xf>
    <xf numFmtId="49" fontId="10" fillId="0" borderId="54" xfId="0" applyNumberFormat="1" applyFont="1" applyBorder="1" applyAlignment="1">
      <alignment horizontal="left" vertical="center" wrapText="1"/>
    </xf>
    <xf numFmtId="0" fontId="10" fillId="0" borderId="5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14" fontId="51" fillId="0" borderId="6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4" fontId="10" fillId="0" borderId="92" xfId="0" applyNumberFormat="1" applyFont="1" applyBorder="1" applyAlignment="1">
      <alignment horizontal="center" vertical="center"/>
    </xf>
    <xf numFmtId="49" fontId="51" fillId="0" borderId="22" xfId="0" applyNumberFormat="1" applyFont="1" applyBorder="1" applyAlignment="1">
      <alignment horizontal="left" vertical="center"/>
    </xf>
    <xf numFmtId="0" fontId="10" fillId="0" borderId="22" xfId="0" applyFont="1" applyBorder="1"/>
    <xf numFmtId="0" fontId="0" fillId="0" borderId="0" xfId="0" applyFill="1" applyAlignment="1">
      <alignment vertical="center"/>
    </xf>
    <xf numFmtId="0" fontId="10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2" fillId="0" borderId="0" xfId="0" applyFont="1"/>
    <xf numFmtId="0" fontId="3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25" xfId="0" applyFont="1" applyBorder="1"/>
    <xf numFmtId="0" fontId="28" fillId="0" borderId="26" xfId="0" applyFont="1" applyBorder="1"/>
    <xf numFmtId="0" fontId="28" fillId="0" borderId="27" xfId="0" applyFont="1" applyBorder="1"/>
    <xf numFmtId="0" fontId="28" fillId="0" borderId="138" xfId="0" applyFont="1" applyBorder="1"/>
    <xf numFmtId="0" fontId="28" fillId="0" borderId="28" xfId="0" applyFont="1" applyBorder="1" applyAlignment="1">
      <alignment horizontal="center"/>
    </xf>
    <xf numFmtId="0" fontId="28" fillId="0" borderId="29" xfId="0" applyFont="1" applyBorder="1"/>
    <xf numFmtId="0" fontId="28" fillId="0" borderId="30" xfId="0" applyFont="1" applyBorder="1" applyAlignment="1">
      <alignment vertical="center" wrapText="1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137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 shrinkToFit="1"/>
    </xf>
    <xf numFmtId="0" fontId="2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30" xfId="0" applyFont="1" applyBorder="1" applyAlignment="1">
      <alignment vertical="center" shrinkToFit="1"/>
    </xf>
    <xf numFmtId="0" fontId="18" fillId="0" borderId="4" xfId="0" applyFont="1" applyBorder="1" applyAlignment="1">
      <alignment horizontal="left" vertical="center" shrinkToFit="1"/>
    </xf>
    <xf numFmtId="166" fontId="11" fillId="0" borderId="137" xfId="0" applyNumberFormat="1" applyFont="1" applyBorder="1"/>
    <xf numFmtId="166" fontId="18" fillId="0" borderId="30" xfId="0" applyNumberFormat="1" applyFont="1" applyBorder="1" applyAlignment="1">
      <alignment horizontal="right" vertical="center" wrapText="1"/>
    </xf>
    <xf numFmtId="166" fontId="18" fillId="0" borderId="4" xfId="0" applyNumberFormat="1" applyFont="1" applyBorder="1" applyAlignment="1">
      <alignment horizontal="right" vertical="center" wrapText="1" shrinkToFit="1"/>
    </xf>
    <xf numFmtId="166" fontId="18" fillId="0" borderId="5" xfId="0" applyNumberFormat="1" applyFont="1" applyBorder="1" applyAlignment="1">
      <alignment horizontal="right" vertical="center" wrapText="1"/>
    </xf>
    <xf numFmtId="0" fontId="18" fillId="0" borderId="2" xfId="0" applyFont="1" applyBorder="1"/>
    <xf numFmtId="166" fontId="18" fillId="0" borderId="139" xfId="0" applyNumberFormat="1" applyFont="1" applyBorder="1"/>
    <xf numFmtId="166" fontId="18" fillId="0" borderId="2" xfId="0" applyNumberFormat="1" applyFont="1" applyBorder="1"/>
    <xf numFmtId="166" fontId="18" fillId="0" borderId="3" xfId="0" applyNumberFormat="1" applyFont="1" applyBorder="1" applyAlignment="1">
      <alignment horizontal="right"/>
    </xf>
    <xf numFmtId="166" fontId="18" fillId="0" borderId="30" xfId="0" applyNumberFormat="1" applyFont="1" applyBorder="1"/>
    <xf numFmtId="166" fontId="18" fillId="0" borderId="3" xfId="0" applyNumberFormat="1" applyFont="1" applyBorder="1"/>
    <xf numFmtId="166" fontId="18" fillId="0" borderId="0" xfId="0" applyNumberFormat="1" applyFont="1"/>
    <xf numFmtId="0" fontId="18" fillId="0" borderId="12" xfId="0" applyFont="1" applyBorder="1"/>
    <xf numFmtId="0" fontId="11" fillId="0" borderId="2" xfId="0" applyFont="1" applyBorder="1"/>
    <xf numFmtId="0" fontId="18" fillId="0" borderId="2" xfId="0" applyFont="1" applyBorder="1" applyAlignment="1">
      <alignment vertical="center" wrapText="1"/>
    </xf>
    <xf numFmtId="166" fontId="53" fillId="0" borderId="3" xfId="0" applyNumberFormat="1" applyFont="1" applyBorder="1" applyAlignment="1">
      <alignment horizontal="right"/>
    </xf>
    <xf numFmtId="0" fontId="18" fillId="0" borderId="12" xfId="0" applyFont="1" applyBorder="1" applyAlignment="1">
      <alignment wrapText="1"/>
    </xf>
    <xf numFmtId="0" fontId="18" fillId="0" borderId="31" xfId="0" applyFont="1" applyBorder="1"/>
    <xf numFmtId="166" fontId="11" fillId="0" borderId="150" xfId="0" applyNumberFormat="1" applyFont="1" applyBorder="1"/>
    <xf numFmtId="166" fontId="18" fillId="0" borderId="140" xfId="0" applyNumberFormat="1" applyFont="1" applyBorder="1"/>
    <xf numFmtId="166" fontId="18" fillId="0" borderId="31" xfId="0" applyNumberFormat="1" applyFont="1" applyBorder="1"/>
    <xf numFmtId="166" fontId="18" fillId="0" borderId="10" xfId="0" applyNumberFormat="1" applyFont="1" applyBorder="1" applyAlignment="1">
      <alignment horizontal="right"/>
    </xf>
    <xf numFmtId="0" fontId="18" fillId="0" borderId="152" xfId="0" applyFont="1" applyBorder="1"/>
    <xf numFmtId="166" fontId="11" fillId="0" borderId="152" xfId="0" applyNumberFormat="1" applyFont="1" applyBorder="1"/>
    <xf numFmtId="166" fontId="18" fillId="0" borderId="151" xfId="0" applyNumberFormat="1" applyFont="1" applyBorder="1"/>
    <xf numFmtId="166" fontId="18" fillId="0" borderId="153" xfId="0" applyNumberFormat="1" applyFont="1" applyBorder="1"/>
    <xf numFmtId="166" fontId="18" fillId="0" borderId="6" xfId="0" applyNumberFormat="1" applyFont="1" applyBorder="1" applyAlignment="1">
      <alignment horizontal="right"/>
    </xf>
    <xf numFmtId="0" fontId="11" fillId="0" borderId="21" xfId="0" applyFont="1" applyBorder="1" applyAlignment="1">
      <alignment wrapText="1"/>
    </xf>
    <xf numFmtId="166" fontId="18" fillId="0" borderId="21" xfId="0" applyNumberFormat="1" applyFont="1" applyBorder="1"/>
    <xf numFmtId="166" fontId="18" fillId="0" borderId="21" xfId="0" applyNumberFormat="1" applyFont="1" applyBorder="1" applyAlignment="1">
      <alignment horizontal="right"/>
    </xf>
    <xf numFmtId="166" fontId="18" fillId="0" borderId="8" xfId="0" applyNumberFormat="1" applyFont="1" applyBorder="1"/>
    <xf numFmtId="0" fontId="28" fillId="0" borderId="8" xfId="0" applyFont="1" applyBorder="1" applyAlignment="1">
      <alignment horizontal="center"/>
    </xf>
    <xf numFmtId="166" fontId="28" fillId="0" borderId="7" xfId="0" applyNumberFormat="1" applyFont="1" applyBorder="1"/>
    <xf numFmtId="166" fontId="28" fillId="0" borderId="8" xfId="0" applyNumberFormat="1" applyFont="1" applyBorder="1"/>
    <xf numFmtId="166" fontId="28" fillId="0" borderId="0" xfId="0" applyNumberFormat="1" applyFont="1"/>
    <xf numFmtId="0" fontId="18" fillId="0" borderId="0" xfId="0" applyFont="1"/>
    <xf numFmtId="0" fontId="18" fillId="0" borderId="20" xfId="0" applyFont="1" applyBorder="1"/>
    <xf numFmtId="0" fontId="0" fillId="0" borderId="20" xfId="0" applyBorder="1"/>
    <xf numFmtId="0" fontId="2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Border="1" applyAlignment="1">
      <alignment horizontal="left" vertical="center" shrinkToFit="1"/>
    </xf>
    <xf numFmtId="166" fontId="11" fillId="0" borderId="8" xfId="0" applyNumberFormat="1" applyFont="1" applyBorder="1" applyAlignment="1">
      <alignment horizontal="right" vertical="center"/>
    </xf>
    <xf numFmtId="0" fontId="18" fillId="0" borderId="8" xfId="0" applyFont="1" applyBorder="1" applyAlignment="1">
      <alignment horizontal="left" vertical="center" shrinkToFit="1"/>
    </xf>
    <xf numFmtId="0" fontId="11" fillId="0" borderId="8" xfId="0" applyFont="1" applyBorder="1" applyAlignment="1">
      <alignment wrapText="1"/>
    </xf>
    <xf numFmtId="0" fontId="13" fillId="0" borderId="20" xfId="0" applyFont="1" applyBorder="1" applyAlignment="1">
      <alignment horizontal="center"/>
    </xf>
    <xf numFmtId="0" fontId="1" fillId="0" borderId="20" xfId="0" applyFont="1" applyBorder="1"/>
    <xf numFmtId="0" fontId="11" fillId="0" borderId="4" xfId="0" applyFont="1" applyBorder="1" applyAlignment="1">
      <alignment horizontal="left" vertical="center" shrinkToFit="1"/>
    </xf>
    <xf numFmtId="166" fontId="11" fillId="0" borderId="8" xfId="0" applyNumberFormat="1" applyFont="1" applyBorder="1" applyAlignment="1">
      <alignment horizontal="right"/>
    </xf>
    <xf numFmtId="0" fontId="8" fillId="0" borderId="8" xfId="0" applyFont="1" applyFill="1" applyBorder="1" applyAlignment="1">
      <alignment vertical="center" wrapText="1"/>
    </xf>
    <xf numFmtId="0" fontId="19" fillId="0" borderId="91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46" fillId="0" borderId="8" xfId="0" applyFont="1" applyFill="1" applyBorder="1" applyAlignment="1">
      <alignment horizontal="center" wrapText="1"/>
    </xf>
    <xf numFmtId="0" fontId="38" fillId="0" borderId="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166" fontId="9" fillId="0" borderId="8" xfId="0" applyNumberFormat="1" applyFont="1" applyFill="1" applyBorder="1"/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 applyAlignment="1"/>
    <xf numFmtId="0" fontId="6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1" fillId="2" borderId="0" xfId="0" applyFont="1" applyFill="1" applyBorder="1"/>
    <xf numFmtId="0" fontId="11" fillId="2" borderId="2" xfId="0" applyFont="1" applyFill="1" applyBorder="1"/>
    <xf numFmtId="165" fontId="12" fillId="2" borderId="0" xfId="0" applyNumberFormat="1" applyFont="1" applyFill="1" applyBorder="1"/>
    <xf numFmtId="0" fontId="4" fillId="2" borderId="0" xfId="0" applyFont="1" applyFill="1" applyBorder="1"/>
    <xf numFmtId="0" fontId="9" fillId="2" borderId="2" xfId="0" applyFont="1" applyFill="1" applyBorder="1" applyAlignment="1">
      <alignment horizontal="left"/>
    </xf>
    <xf numFmtId="0" fontId="8" fillId="2" borderId="0" xfId="0" applyFont="1" applyFill="1" applyBorder="1"/>
    <xf numFmtId="166" fontId="9" fillId="2" borderId="3" xfId="0" applyNumberFormat="1" applyFont="1" applyFill="1" applyBorder="1"/>
    <xf numFmtId="0" fontId="11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15" fillId="2" borderId="0" xfId="0" applyFont="1" applyFill="1" applyBorder="1"/>
    <xf numFmtId="0" fontId="16" fillId="2" borderId="0" xfId="0" applyFont="1" applyFill="1" applyBorder="1"/>
    <xf numFmtId="0" fontId="15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right"/>
    </xf>
    <xf numFmtId="0" fontId="9" fillId="2" borderId="2" xfId="0" applyFont="1" applyFill="1" applyBorder="1"/>
    <xf numFmtId="0" fontId="67" fillId="2" borderId="0" xfId="0" applyFont="1" applyFill="1" applyBorder="1"/>
    <xf numFmtId="0" fontId="14" fillId="2" borderId="0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61" fillId="2" borderId="0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wrapText="1"/>
    </xf>
    <xf numFmtId="0" fontId="9" fillId="2" borderId="0" xfId="0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wrapText="1"/>
    </xf>
    <xf numFmtId="166" fontId="11" fillId="2" borderId="6" xfId="0" applyNumberFormat="1" applyFont="1" applyFill="1" applyBorder="1" applyAlignment="1">
      <alignment horizontal="right"/>
    </xf>
    <xf numFmtId="0" fontId="11" fillId="2" borderId="0" xfId="0" applyFont="1" applyFill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7" xfId="0" applyFont="1" applyFill="1" applyBorder="1" applyAlignment="1"/>
    <xf numFmtId="0" fontId="11" fillId="2" borderId="8" xfId="0" applyFont="1" applyFill="1" applyBorder="1" applyAlignment="1">
      <alignment horizontal="left" wrapText="1"/>
    </xf>
    <xf numFmtId="0" fontId="11" fillId="2" borderId="0" xfId="0" applyFont="1" applyFill="1" applyBorder="1"/>
    <xf numFmtId="0" fontId="8" fillId="2" borderId="31" xfId="0" applyFont="1" applyFill="1" applyBorder="1" applyAlignment="1">
      <alignment horizontal="center"/>
    </xf>
    <xf numFmtId="0" fontId="11" fillId="2" borderId="13" xfId="0" applyFont="1" applyFill="1" applyBorder="1" applyAlignment="1">
      <alignment wrapText="1"/>
    </xf>
    <xf numFmtId="166" fontId="9" fillId="2" borderId="8" xfId="0" applyNumberFormat="1" applyFont="1" applyFill="1" applyBorder="1"/>
    <xf numFmtId="0" fontId="12" fillId="2" borderId="0" xfId="0" applyFont="1" applyFill="1" applyBorder="1"/>
    <xf numFmtId="0" fontId="9" fillId="2" borderId="21" xfId="0" applyFont="1" applyFill="1" applyBorder="1" applyAlignment="1">
      <alignment horizontal="center"/>
    </xf>
    <xf numFmtId="166" fontId="9" fillId="2" borderId="21" xfId="0" applyNumberFormat="1" applyFont="1" applyFill="1" applyBorder="1"/>
    <xf numFmtId="0" fontId="8" fillId="2" borderId="11" xfId="0" applyFont="1" applyFill="1" applyBorder="1" applyAlignment="1">
      <alignment horizontal="left"/>
    </xf>
    <xf numFmtId="166" fontId="19" fillId="2" borderId="8" xfId="0" applyNumberFormat="1" applyFont="1" applyFill="1" applyBorder="1"/>
    <xf numFmtId="166" fontId="19" fillId="2" borderId="0" xfId="0" applyNumberFormat="1" applyFont="1" applyFill="1" applyBorder="1"/>
    <xf numFmtId="0" fontId="13" fillId="2" borderId="0" xfId="0" applyFont="1" applyFill="1" applyBorder="1"/>
    <xf numFmtId="167" fontId="20" fillId="2" borderId="0" xfId="0" applyNumberFormat="1" applyFont="1" applyFill="1"/>
    <xf numFmtId="49" fontId="21" fillId="2" borderId="2" xfId="0" applyNumberFormat="1" applyFont="1" applyFill="1" applyBorder="1" applyAlignment="1">
      <alignment horizontal="center"/>
    </xf>
    <xf numFmtId="0" fontId="22" fillId="2" borderId="0" xfId="0" applyFont="1" applyFill="1"/>
    <xf numFmtId="0" fontId="20" fillId="2" borderId="0" xfId="0" applyFont="1" applyFill="1"/>
    <xf numFmtId="166" fontId="8" fillId="2" borderId="8" xfId="0" applyNumberFormat="1" applyFont="1" applyFill="1" applyBorder="1"/>
    <xf numFmtId="167" fontId="16" fillId="2" borderId="0" xfId="0" applyNumberFormat="1" applyFont="1" applyFill="1"/>
    <xf numFmtId="166" fontId="8" fillId="2" borderId="0" xfId="0" applyNumberFormat="1" applyFont="1" applyFill="1" applyBorder="1"/>
    <xf numFmtId="0" fontId="8" fillId="2" borderId="11" xfId="0" applyFont="1" applyFill="1" applyBorder="1"/>
    <xf numFmtId="166" fontId="11" fillId="2" borderId="8" xfId="0" applyNumberFormat="1" applyFont="1" applyFill="1" applyBorder="1"/>
    <xf numFmtId="166" fontId="11" fillId="2" borderId="0" xfId="0" applyNumberFormat="1" applyFont="1" applyFill="1" applyBorder="1"/>
    <xf numFmtId="0" fontId="19" fillId="2" borderId="11" xfId="0" applyFont="1" applyFill="1" applyBorder="1" applyAlignment="1">
      <alignment horizontal="center"/>
    </xf>
    <xf numFmtId="166" fontId="14" fillId="2" borderId="0" xfId="0" applyNumberFormat="1" applyFont="1" applyFill="1"/>
    <xf numFmtId="0" fontId="11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1" fillId="2" borderId="0" xfId="0" applyFont="1" applyFill="1"/>
    <xf numFmtId="0" fontId="9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166" fontId="11" fillId="0" borderId="91" xfId="0" applyNumberFormat="1" applyFont="1" applyFill="1" applyBorder="1"/>
    <xf numFmtId="166" fontId="2" fillId="2" borderId="0" xfId="0" applyNumberFormat="1" applyFont="1" applyFill="1"/>
    <xf numFmtId="166" fontId="5" fillId="2" borderId="0" xfId="0" applyNumberFormat="1" applyFont="1" applyFill="1" applyAlignment="1"/>
    <xf numFmtId="166" fontId="2" fillId="2" borderId="1" xfId="0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right"/>
    </xf>
    <xf numFmtId="166" fontId="11" fillId="2" borderId="3" xfId="0" applyNumberFormat="1" applyFont="1" applyFill="1" applyBorder="1"/>
    <xf numFmtId="166" fontId="9" fillId="2" borderId="3" xfId="0" applyNumberFormat="1" applyFont="1" applyFill="1" applyBorder="1" applyAlignment="1">
      <alignment horizontal="right"/>
    </xf>
    <xf numFmtId="166" fontId="17" fillId="2" borderId="8" xfId="0" applyNumberFormat="1" applyFont="1" applyFill="1" applyBorder="1"/>
    <xf numFmtId="166" fontId="17" fillId="2" borderId="9" xfId="0" applyNumberFormat="1" applyFont="1" applyFill="1" applyBorder="1"/>
    <xf numFmtId="166" fontId="9" fillId="2" borderId="160" xfId="0" applyNumberFormat="1" applyFont="1" applyFill="1" applyBorder="1"/>
    <xf numFmtId="166" fontId="9" fillId="2" borderId="9" xfId="0" applyNumberFormat="1" applyFont="1" applyFill="1" applyBorder="1"/>
    <xf numFmtId="166" fontId="11" fillId="2" borderId="0" xfId="0" applyNumberFormat="1" applyFont="1" applyFill="1"/>
    <xf numFmtId="166" fontId="9" fillId="2" borderId="0" xfId="0" applyNumberFormat="1" applyFont="1" applyFill="1"/>
    <xf numFmtId="166" fontId="1" fillId="2" borderId="0" xfId="0" applyNumberFormat="1" applyFont="1" applyFill="1"/>
    <xf numFmtId="166" fontId="23" fillId="2" borderId="0" xfId="0" applyNumberFormat="1" applyFont="1" applyFill="1" applyAlignment="1">
      <alignment horizontal="center"/>
    </xf>
    <xf numFmtId="166" fontId="0" fillId="0" borderId="0" xfId="0" applyNumberFormat="1" applyFont="1" applyFill="1"/>
    <xf numFmtId="166" fontId="24" fillId="0" borderId="0" xfId="0" applyNumberFormat="1" applyFont="1" applyFill="1"/>
    <xf numFmtId="166" fontId="78" fillId="0" borderId="0" xfId="0" applyNumberFormat="1" applyFont="1" applyFill="1"/>
    <xf numFmtId="166" fontId="35" fillId="0" borderId="0" xfId="0" applyNumberFormat="1" applyFont="1" applyFill="1" applyAlignment="1"/>
    <xf numFmtId="166" fontId="0" fillId="0" borderId="0" xfId="0" applyNumberFormat="1" applyFont="1" applyFill="1" applyAlignment="1">
      <alignment horizontal="center"/>
    </xf>
    <xf numFmtId="166" fontId="18" fillId="0" borderId="0" xfId="0" applyNumberFormat="1" applyFont="1" applyFill="1" applyAlignment="1">
      <alignment horizontal="center"/>
    </xf>
    <xf numFmtId="166" fontId="8" fillId="0" borderId="114" xfId="0" applyNumberFormat="1" applyFont="1" applyFill="1" applyBorder="1" applyAlignment="1">
      <alignment horizontal="center" vertical="center" wrapText="1"/>
    </xf>
    <xf numFmtId="166" fontId="21" fillId="0" borderId="78" xfId="0" applyNumberFormat="1" applyFont="1" applyFill="1" applyBorder="1" applyAlignment="1">
      <alignment horizontal="center" vertical="center" wrapText="1"/>
    </xf>
    <xf numFmtId="166" fontId="9" fillId="0" borderId="120" xfId="0" applyNumberFormat="1" applyFont="1" applyFill="1" applyBorder="1" applyAlignment="1">
      <alignment horizontal="right"/>
    </xf>
    <xf numFmtId="166" fontId="11" fillId="0" borderId="101" xfId="0" applyNumberFormat="1" applyFont="1" applyFill="1" applyBorder="1"/>
    <xf numFmtId="166" fontId="11" fillId="0" borderId="149" xfId="0" applyNumberFormat="1" applyFont="1" applyFill="1" applyBorder="1"/>
    <xf numFmtId="166" fontId="11" fillId="0" borderId="4" xfId="0" applyNumberFormat="1" applyFont="1" applyFill="1" applyBorder="1"/>
    <xf numFmtId="166" fontId="11" fillId="0" borderId="59" xfId="0" applyNumberFormat="1" applyFont="1" applyFill="1" applyBorder="1"/>
    <xf numFmtId="166" fontId="11" fillId="0" borderId="2" xfId="0" applyNumberFormat="1" applyFont="1" applyFill="1" applyBorder="1"/>
    <xf numFmtId="166" fontId="9" fillId="0" borderId="59" xfId="0" applyNumberFormat="1" applyFont="1" applyFill="1" applyBorder="1"/>
    <xf numFmtId="166" fontId="9" fillId="0" borderId="2" xfId="0" applyNumberFormat="1" applyFont="1" applyFill="1" applyBorder="1"/>
    <xf numFmtId="166" fontId="11" fillId="0" borderId="31" xfId="0" applyNumberFormat="1" applyFont="1" applyFill="1" applyBorder="1"/>
    <xf numFmtId="166" fontId="11" fillId="0" borderId="101" xfId="0" applyNumberFormat="1" applyFont="1" applyFill="1" applyBorder="1" applyAlignment="1">
      <alignment wrapText="1"/>
    </xf>
    <xf numFmtId="166" fontId="9" fillId="0" borderId="101" xfId="0" applyNumberFormat="1" applyFont="1" applyFill="1" applyBorder="1"/>
    <xf numFmtId="166" fontId="11" fillId="0" borderId="8" xfId="0" applyNumberFormat="1" applyFont="1" applyFill="1" applyBorder="1" applyAlignment="1">
      <alignment horizontal="left" wrapText="1"/>
    </xf>
    <xf numFmtId="166" fontId="11" fillId="0" borderId="101" xfId="0" applyNumberFormat="1" applyFont="1" applyFill="1" applyBorder="1" applyAlignment="1">
      <alignment horizontal="right" wrapText="1"/>
    </xf>
    <xf numFmtId="166" fontId="11" fillId="0" borderId="167" xfId="0" applyNumberFormat="1" applyFont="1" applyFill="1" applyBorder="1"/>
    <xf numFmtId="166" fontId="11" fillId="0" borderId="167" xfId="0" applyNumberFormat="1" applyFont="1" applyFill="1" applyBorder="1" applyAlignment="1">
      <alignment horizontal="left" wrapText="1"/>
    </xf>
    <xf numFmtId="166" fontId="11" fillId="0" borderId="121" xfId="0" applyNumberFormat="1" applyFont="1" applyFill="1" applyBorder="1" applyAlignment="1">
      <alignment horizontal="right" wrapText="1"/>
    </xf>
    <xf numFmtId="166" fontId="9" fillId="0" borderId="76" xfId="0" applyNumberFormat="1" applyFont="1" applyFill="1" applyBorder="1"/>
    <xf numFmtId="166" fontId="9" fillId="0" borderId="77" xfId="0" applyNumberFormat="1" applyFont="1" applyFill="1" applyBorder="1"/>
    <xf numFmtId="166" fontId="11" fillId="0" borderId="123" xfId="0" applyNumberFormat="1" applyFont="1" applyFill="1" applyBorder="1"/>
    <xf numFmtId="166" fontId="11" fillId="0" borderId="102" xfId="0" applyNumberFormat="1" applyFont="1" applyFill="1" applyBorder="1"/>
    <xf numFmtId="166" fontId="11" fillId="0" borderId="2" xfId="0" applyNumberFormat="1" applyFont="1" applyFill="1" applyBorder="1" applyAlignment="1">
      <alignment wrapText="1"/>
    </xf>
    <xf numFmtId="166" fontId="11" fillId="0" borderId="98" xfId="0" applyNumberFormat="1" applyFont="1" applyFill="1" applyBorder="1" applyAlignment="1">
      <alignment wrapText="1"/>
    </xf>
    <xf numFmtId="166" fontId="11" fillId="0" borderId="98" xfId="0" applyNumberFormat="1" applyFont="1" applyFill="1" applyBorder="1" applyAlignment="1">
      <alignment vertical="center" wrapText="1"/>
    </xf>
    <xf numFmtId="166" fontId="9" fillId="0" borderId="98" xfId="0" applyNumberFormat="1" applyFont="1" applyFill="1" applyBorder="1" applyAlignment="1">
      <alignment vertical="center" wrapText="1"/>
    </xf>
    <xf numFmtId="166" fontId="9" fillId="0" borderId="98" xfId="0" applyNumberFormat="1" applyFont="1" applyFill="1" applyBorder="1"/>
    <xf numFmtId="166" fontId="9" fillId="0" borderId="121" xfId="0" applyNumberFormat="1" applyFont="1" applyFill="1" applyBorder="1" applyAlignment="1">
      <alignment horizontal="left"/>
    </xf>
    <xf numFmtId="166" fontId="9" fillId="0" borderId="147" xfId="0" applyNumberFormat="1" applyFont="1" applyFill="1" applyBorder="1" applyAlignment="1">
      <alignment horizontal="right"/>
    </xf>
    <xf numFmtId="166" fontId="9" fillId="0" borderId="148" xfId="0" applyNumberFormat="1" applyFont="1" applyFill="1" applyBorder="1" applyAlignment="1">
      <alignment horizontal="right"/>
    </xf>
    <xf numFmtId="166" fontId="11" fillId="0" borderId="76" xfId="0" applyNumberFormat="1" applyFont="1" applyFill="1" applyBorder="1"/>
    <xf numFmtId="166" fontId="11" fillId="0" borderId="77" xfId="0" applyNumberFormat="1" applyFont="1" applyFill="1" applyBorder="1"/>
    <xf numFmtId="166" fontId="11" fillId="0" borderId="77" xfId="0" applyNumberFormat="1" applyFont="1" applyFill="1" applyBorder="1" applyAlignment="1">
      <alignment wrapText="1"/>
    </xf>
    <xf numFmtId="166" fontId="11" fillId="0" borderId="123" xfId="0" applyNumberFormat="1" applyFont="1" applyFill="1" applyBorder="1" applyAlignment="1">
      <alignment wrapText="1"/>
    </xf>
    <xf numFmtId="166" fontId="9" fillId="0" borderId="125" xfId="0" applyNumberFormat="1" applyFont="1" applyFill="1" applyBorder="1" applyAlignment="1"/>
    <xf numFmtId="166" fontId="9" fillId="0" borderId="126" xfId="0" applyNumberFormat="1" applyFont="1" applyFill="1" applyBorder="1" applyAlignment="1"/>
    <xf numFmtId="166" fontId="9" fillId="0" borderId="127" xfId="0" applyNumberFormat="1" applyFont="1" applyFill="1" applyBorder="1" applyAlignment="1"/>
    <xf numFmtId="166" fontId="9" fillId="0" borderId="91" xfId="0" applyNumberFormat="1" applyFont="1" applyFill="1" applyBorder="1" applyAlignment="1">
      <alignment horizontal="right" wrapText="1"/>
    </xf>
    <xf numFmtId="166" fontId="9" fillId="0" borderId="8" xfId="0" applyNumberFormat="1" applyFont="1" applyFill="1" applyBorder="1" applyAlignment="1">
      <alignment horizontal="right" wrapText="1"/>
    </xf>
    <xf numFmtId="166" fontId="9" fillId="0" borderId="101" xfId="0" applyNumberFormat="1" applyFont="1" applyFill="1" applyBorder="1" applyAlignment="1">
      <alignment horizontal="right" wrapText="1"/>
    </xf>
    <xf numFmtId="166" fontId="11" fillId="0" borderId="2" xfId="0" applyNumberFormat="1" applyFont="1" applyFill="1" applyBorder="1" applyAlignment="1">
      <alignment horizontal="left" wrapText="1"/>
    </xf>
    <xf numFmtId="166" fontId="11" fillId="0" borderId="101" xfId="0" applyNumberFormat="1" applyFont="1" applyFill="1" applyBorder="1" applyAlignment="1">
      <alignment horizontal="left" wrapText="1"/>
    </xf>
    <xf numFmtId="166" fontId="9" fillId="0" borderId="2" xfId="0" applyNumberFormat="1" applyFont="1" applyFill="1" applyBorder="1" applyAlignment="1">
      <alignment horizontal="right" wrapText="1"/>
    </xf>
    <xf numFmtId="166" fontId="9" fillId="0" borderId="31" xfId="0" applyNumberFormat="1" applyFont="1" applyFill="1" applyBorder="1"/>
    <xf numFmtId="166" fontId="11" fillId="0" borderId="103" xfId="0" applyNumberFormat="1" applyFont="1" applyFill="1" applyBorder="1"/>
    <xf numFmtId="166" fontId="105" fillId="0" borderId="91" xfId="0" applyNumberFormat="1" applyFont="1" applyFill="1" applyBorder="1"/>
    <xf numFmtId="166" fontId="105" fillId="0" borderId="31" xfId="0" applyNumberFormat="1" applyFont="1" applyFill="1" applyBorder="1"/>
    <xf numFmtId="166" fontId="23" fillId="0" borderId="103" xfId="0" applyNumberFormat="1" applyFont="1" applyFill="1" applyBorder="1"/>
    <xf numFmtId="166" fontId="11" fillId="0" borderId="132" xfId="0" applyNumberFormat="1" applyFont="1" applyFill="1" applyBorder="1"/>
    <xf numFmtId="166" fontId="9" fillId="0" borderId="157" xfId="0" applyNumberFormat="1" applyFont="1" applyFill="1" applyBorder="1" applyAlignment="1">
      <alignment horizontal="right"/>
    </xf>
    <xf numFmtId="166" fontId="9" fillId="0" borderId="158" xfId="0" applyNumberFormat="1" applyFont="1" applyFill="1" applyBorder="1" applyAlignment="1">
      <alignment horizontal="right"/>
    </xf>
    <xf numFmtId="166" fontId="9" fillId="0" borderId="155" xfId="0" applyNumberFormat="1" applyFont="1" applyFill="1" applyBorder="1" applyAlignment="1">
      <alignment horizontal="right"/>
    </xf>
    <xf numFmtId="166" fontId="9" fillId="0" borderId="156" xfId="0" applyNumberFormat="1" applyFont="1" applyFill="1" applyBorder="1" applyAlignment="1">
      <alignment horizontal="right"/>
    </xf>
    <xf numFmtId="166" fontId="11" fillId="0" borderId="166" xfId="0" applyNumberFormat="1" applyFont="1" applyFill="1" applyBorder="1"/>
    <xf numFmtId="166" fontId="11" fillId="0" borderId="121" xfId="0" applyNumberFormat="1" applyFont="1" applyFill="1" applyBorder="1"/>
    <xf numFmtId="166" fontId="69" fillId="0" borderId="54" xfId="0" applyNumberFormat="1" applyFont="1" applyFill="1" applyBorder="1"/>
    <xf numFmtId="166" fontId="69" fillId="0" borderId="38" xfId="0" applyNumberFormat="1" applyFont="1" applyFill="1" applyBorder="1"/>
    <xf numFmtId="166" fontId="69" fillId="0" borderId="73" xfId="0" applyNumberFormat="1" applyFont="1" applyFill="1" applyBorder="1"/>
    <xf numFmtId="166" fontId="69" fillId="0" borderId="8" xfId="0" applyNumberFormat="1" applyFont="1" applyFill="1" applyBorder="1"/>
    <xf numFmtId="166" fontId="69" fillId="0" borderId="7" xfId="0" applyNumberFormat="1" applyFont="1" applyFill="1" applyBorder="1"/>
    <xf numFmtId="166" fontId="69" fillId="0" borderId="60" xfId="0" applyNumberFormat="1" applyFont="1" applyFill="1" applyBorder="1"/>
    <xf numFmtId="166" fontId="69" fillId="0" borderId="57" xfId="0" applyNumberFormat="1" applyFont="1" applyFill="1" applyBorder="1"/>
    <xf numFmtId="166" fontId="69" fillId="0" borderId="58" xfId="0" applyNumberFormat="1" applyFont="1" applyFill="1" applyBorder="1"/>
    <xf numFmtId="166" fontId="9" fillId="0" borderId="103" xfId="0" applyNumberFormat="1" applyFont="1" applyFill="1" applyBorder="1" applyAlignment="1">
      <alignment horizontal="right"/>
    </xf>
    <xf numFmtId="166" fontId="11" fillId="0" borderId="8" xfId="0" applyNumberFormat="1" applyFont="1" applyFill="1" applyBorder="1" applyAlignment="1">
      <alignment wrapText="1"/>
    </xf>
    <xf numFmtId="166" fontId="11" fillId="0" borderId="57" xfId="0" applyNumberFormat="1" applyFont="1" applyFill="1" applyBorder="1" applyAlignment="1">
      <alignment wrapText="1"/>
    </xf>
    <xf numFmtId="166" fontId="11" fillId="0" borderId="60" xfId="0" applyNumberFormat="1" applyFont="1" applyFill="1" applyBorder="1" applyAlignment="1">
      <alignment wrapText="1"/>
    </xf>
    <xf numFmtId="166" fontId="9" fillId="0" borderId="87" xfId="0" applyNumberFormat="1" applyFont="1" applyFill="1" applyBorder="1" applyAlignment="1">
      <alignment horizontal="right"/>
    </xf>
    <xf numFmtId="166" fontId="9" fillId="0" borderId="68" xfId="0" applyNumberFormat="1" applyFont="1" applyFill="1" applyBorder="1" applyAlignment="1">
      <alignment horizontal="right"/>
    </xf>
    <xf numFmtId="166" fontId="53" fillId="0" borderId="1" xfId="0" applyNumberFormat="1" applyFont="1" applyFill="1" applyBorder="1"/>
    <xf numFmtId="166" fontId="0" fillId="0" borderId="1" xfId="0" applyNumberFormat="1" applyFill="1" applyBorder="1"/>
    <xf numFmtId="166" fontId="103" fillId="0" borderId="0" xfId="0" applyNumberFormat="1" applyFont="1" applyFill="1"/>
    <xf numFmtId="166" fontId="52" fillId="0" borderId="0" xfId="0" applyNumberFormat="1" applyFont="1" applyFill="1"/>
    <xf numFmtId="166" fontId="9" fillId="0" borderId="142" xfId="0" applyNumberFormat="1" applyFont="1" applyFill="1" applyBorder="1" applyAlignment="1">
      <alignment horizontal="right"/>
    </xf>
    <xf numFmtId="166" fontId="9" fillId="0" borderId="143" xfId="0" applyNumberFormat="1" applyFont="1" applyFill="1" applyBorder="1" applyAlignment="1">
      <alignment horizontal="right"/>
    </xf>
    <xf numFmtId="166" fontId="9" fillId="0" borderId="102" xfId="0" applyNumberFormat="1" applyFont="1" applyFill="1" applyBorder="1"/>
    <xf numFmtId="166" fontId="11" fillId="0" borderId="59" xfId="0" applyNumberFormat="1" applyFont="1" applyFill="1" applyBorder="1" applyAlignment="1">
      <alignment wrapText="1"/>
    </xf>
    <xf numFmtId="166" fontId="11" fillId="0" borderId="4" xfId="0" applyNumberFormat="1" applyFont="1" applyFill="1" applyBorder="1" applyAlignment="1">
      <alignment wrapText="1"/>
    </xf>
    <xf numFmtId="166" fontId="11" fillId="0" borderId="131" xfId="0" applyNumberFormat="1" applyFont="1" applyFill="1" applyBorder="1" applyAlignment="1">
      <alignment wrapText="1"/>
    </xf>
    <xf numFmtId="166" fontId="9" fillId="0" borderId="168" xfId="0" applyNumberFormat="1" applyFont="1" applyFill="1" applyBorder="1" applyAlignment="1">
      <alignment horizontal="right" wrapText="1"/>
    </xf>
    <xf numFmtId="166" fontId="9" fillId="0" borderId="170" xfId="0" applyNumberFormat="1" applyFont="1" applyFill="1" applyBorder="1" applyAlignment="1">
      <alignment horizontal="right" wrapText="1"/>
    </xf>
    <xf numFmtId="166" fontId="9" fillId="0" borderId="120" xfId="0" applyNumberFormat="1" applyFont="1" applyFill="1" applyBorder="1" applyAlignment="1">
      <alignment horizontal="right" wrapText="1"/>
    </xf>
    <xf numFmtId="0" fontId="9" fillId="0" borderId="43" xfId="0" applyFont="1" applyFill="1" applyBorder="1" applyAlignment="1">
      <alignment horizontal="center"/>
    </xf>
    <xf numFmtId="0" fontId="11" fillId="0" borderId="104" xfId="0" applyFont="1" applyFill="1" applyBorder="1" applyAlignment="1">
      <alignment wrapText="1"/>
    </xf>
    <xf numFmtId="166" fontId="9" fillId="0" borderId="169" xfId="0" applyNumberFormat="1" applyFont="1" applyFill="1" applyBorder="1" applyAlignment="1">
      <alignment horizontal="right"/>
    </xf>
    <xf numFmtId="166" fontId="11" fillId="0" borderId="12" xfId="0" applyNumberFormat="1" applyFont="1" applyFill="1" applyBorder="1"/>
    <xf numFmtId="166" fontId="11" fillId="0" borderId="114" xfId="0" applyNumberFormat="1" applyFont="1" applyFill="1" applyBorder="1"/>
    <xf numFmtId="0" fontId="9" fillId="0" borderId="171" xfId="0" applyFont="1" applyFill="1" applyBorder="1" applyAlignment="1">
      <alignment horizontal="left"/>
    </xf>
    <xf numFmtId="0" fontId="11" fillId="0" borderId="172" xfId="0" applyFont="1" applyFill="1" applyBorder="1" applyAlignment="1"/>
    <xf numFmtId="0" fontId="11" fillId="0" borderId="172" xfId="0" applyFont="1" applyFill="1" applyBorder="1" applyAlignment="1">
      <alignment horizontal="left" wrapText="1"/>
    </xf>
    <xf numFmtId="0" fontId="11" fillId="0" borderId="173" xfId="0" applyFont="1" applyFill="1" applyBorder="1"/>
    <xf numFmtId="0" fontId="11" fillId="0" borderId="173" xfId="0" applyFont="1" applyFill="1" applyBorder="1" applyAlignment="1">
      <alignment horizontal="left" wrapText="1"/>
    </xf>
    <xf numFmtId="0" fontId="9" fillId="0" borderId="173" xfId="0" applyFont="1" applyFill="1" applyBorder="1" applyAlignment="1">
      <alignment vertical="center" wrapText="1"/>
    </xf>
    <xf numFmtId="0" fontId="9" fillId="0" borderId="172" xfId="0" applyFont="1" applyFill="1" applyBorder="1" applyAlignment="1">
      <alignment vertical="center" wrapText="1"/>
    </xf>
    <xf numFmtId="0" fontId="9" fillId="0" borderId="174" xfId="0" applyFont="1" applyFill="1" applyBorder="1"/>
    <xf numFmtId="0" fontId="9" fillId="0" borderId="175" xfId="0" applyFont="1" applyFill="1" applyBorder="1" applyAlignment="1">
      <alignment vertical="center" wrapText="1"/>
    </xf>
    <xf numFmtId="166" fontId="9" fillId="0" borderId="176" xfId="0" applyNumberFormat="1" applyFont="1" applyFill="1" applyBorder="1" applyAlignment="1">
      <alignment horizontal="right"/>
    </xf>
    <xf numFmtId="166" fontId="11" fillId="0" borderId="169" xfId="0" applyNumberFormat="1" applyFont="1" applyFill="1" applyBorder="1" applyAlignment="1">
      <alignment wrapText="1"/>
    </xf>
    <xf numFmtId="166" fontId="11" fillId="0" borderId="12" xfId="0" applyNumberFormat="1" applyFont="1" applyFill="1" applyBorder="1" applyAlignment="1">
      <alignment wrapText="1"/>
    </xf>
    <xf numFmtId="166" fontId="11" fillId="0" borderId="1" xfId="0" applyNumberFormat="1" applyFont="1" applyFill="1" applyBorder="1" applyAlignment="1">
      <alignment wrapText="1"/>
    </xf>
    <xf numFmtId="166" fontId="9" fillId="0" borderId="177" xfId="0" applyNumberFormat="1" applyFont="1" applyFill="1" applyBorder="1" applyAlignment="1">
      <alignment horizontal="right"/>
    </xf>
    <xf numFmtId="166" fontId="11" fillId="0" borderId="19" xfId="0" applyNumberFormat="1" applyFont="1" applyFill="1" applyBorder="1"/>
    <xf numFmtId="166" fontId="9" fillId="0" borderId="79" xfId="0" applyNumberFormat="1" applyFont="1" applyFill="1" applyBorder="1" applyAlignment="1">
      <alignment horizontal="right"/>
    </xf>
    <xf numFmtId="0" fontId="9" fillId="0" borderId="174" xfId="0" applyFont="1" applyFill="1" applyBorder="1" applyAlignment="1">
      <alignment horizontal="left"/>
    </xf>
    <xf numFmtId="166" fontId="9" fillId="0" borderId="64" xfId="0" applyNumberFormat="1" applyFont="1" applyFill="1" applyBorder="1" applyAlignment="1">
      <alignment horizontal="right"/>
    </xf>
    <xf numFmtId="0" fontId="11" fillId="0" borderId="171" xfId="0" applyFont="1" applyFill="1" applyBorder="1" applyAlignment="1">
      <alignment vertical="center" wrapText="1"/>
    </xf>
    <xf numFmtId="0" fontId="11" fillId="0" borderId="173" xfId="0" applyFont="1" applyFill="1" applyBorder="1" applyAlignment="1">
      <alignment vertical="center" wrapText="1"/>
    </xf>
    <xf numFmtId="0" fontId="11" fillId="0" borderId="173" xfId="0" applyFont="1" applyFill="1" applyBorder="1" applyAlignment="1">
      <alignment wrapText="1"/>
    </xf>
    <xf numFmtId="166" fontId="26" fillId="0" borderId="8" xfId="0" applyNumberFormat="1" applyFont="1" applyFill="1" applyBorder="1"/>
    <xf numFmtId="0" fontId="11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vertical="center"/>
    </xf>
    <xf numFmtId="166" fontId="2" fillId="2" borderId="8" xfId="0" applyNumberFormat="1" applyFont="1" applyFill="1" applyBorder="1"/>
    <xf numFmtId="0" fontId="11" fillId="0" borderId="8" xfId="0" applyFont="1" applyBorder="1" applyAlignment="1">
      <alignment horizontal="left" wrapText="1"/>
    </xf>
    <xf numFmtId="0" fontId="11" fillId="0" borderId="8" xfId="0" applyFont="1" applyBorder="1" applyAlignment="1">
      <alignment vertical="center" shrinkToFit="1"/>
    </xf>
    <xf numFmtId="0" fontId="11" fillId="0" borderId="7" xfId="0" applyFont="1" applyBorder="1" applyAlignment="1">
      <alignment vertical="center" wrapText="1"/>
    </xf>
    <xf numFmtId="166" fontId="29" fillId="0" borderId="8" xfId="0" applyNumberFormat="1" applyFont="1" applyBorder="1"/>
    <xf numFmtId="166" fontId="11" fillId="0" borderId="8" xfId="0" applyNumberFormat="1" applyFont="1" applyBorder="1" applyAlignment="1">
      <alignment vertical="center" wrapText="1"/>
    </xf>
    <xf numFmtId="0" fontId="11" fillId="0" borderId="20" xfId="0" applyFont="1" applyBorder="1"/>
    <xf numFmtId="166" fontId="29" fillId="0" borderId="8" xfId="0" applyNumberFormat="1" applyFont="1" applyBorder="1" applyAlignment="1">
      <alignment vertical="center"/>
    </xf>
    <xf numFmtId="166" fontId="11" fillId="0" borderId="8" xfId="0" applyNumberFormat="1" applyFont="1" applyBorder="1" applyAlignment="1">
      <alignment vertical="center"/>
    </xf>
    <xf numFmtId="0" fontId="11" fillId="0" borderId="7" xfId="0" applyFont="1" applyBorder="1" applyAlignment="1">
      <alignment vertical="center" shrinkToFit="1"/>
    </xf>
    <xf numFmtId="0" fontId="11" fillId="0" borderId="7" xfId="0" applyFont="1" applyBorder="1"/>
    <xf numFmtId="0" fontId="11" fillId="0" borderId="8" xfId="0" applyFont="1" applyBorder="1" applyAlignment="1">
      <alignment horizontal="left" vertical="top" wrapText="1"/>
    </xf>
    <xf numFmtId="166" fontId="11" fillId="0" borderId="19" xfId="0" applyNumberFormat="1" applyFont="1" applyBorder="1" applyAlignment="1">
      <alignment horizontal="right"/>
    </xf>
    <xf numFmtId="166" fontId="11" fillId="0" borderId="21" xfId="0" applyNumberFormat="1" applyFont="1" applyFill="1" applyBorder="1"/>
    <xf numFmtId="166" fontId="18" fillId="0" borderId="21" xfId="0" applyNumberFormat="1" applyFont="1" applyFill="1" applyBorder="1"/>
    <xf numFmtId="166" fontId="53" fillId="0" borderId="21" xfId="0" applyNumberFormat="1" applyFont="1" applyFill="1" applyBorder="1"/>
    <xf numFmtId="166" fontId="18" fillId="0" borderId="8" xfId="0" applyNumberFormat="1" applyFont="1" applyFill="1" applyBorder="1"/>
    <xf numFmtId="166" fontId="97" fillId="0" borderId="8" xfId="0" applyNumberFormat="1" applyFont="1" applyFill="1" applyBorder="1"/>
    <xf numFmtId="166" fontId="54" fillId="0" borderId="8" xfId="0" applyNumberFormat="1" applyFont="1" applyFill="1" applyBorder="1"/>
    <xf numFmtId="166" fontId="29" fillId="0" borderId="20" xfId="0" applyNumberFormat="1" applyFont="1" applyFill="1" applyBorder="1"/>
    <xf numFmtId="166" fontId="29" fillId="0" borderId="0" xfId="0" applyNumberFormat="1" applyFont="1" applyFill="1"/>
    <xf numFmtId="166" fontId="11" fillId="0" borderId="30" xfId="0" applyNumberFormat="1" applyFont="1" applyBorder="1" applyAlignment="1">
      <alignment horizontal="right" vertical="center" wrapText="1"/>
    </xf>
    <xf numFmtId="166" fontId="11" fillId="0" borderId="4" xfId="0" applyNumberFormat="1" applyFont="1" applyBorder="1" applyAlignment="1">
      <alignment horizontal="right" vertical="center" wrapText="1" shrinkToFit="1"/>
    </xf>
    <xf numFmtId="166" fontId="11" fillId="0" borderId="5" xfId="0" applyNumberFormat="1" applyFont="1" applyBorder="1" applyAlignment="1">
      <alignment horizontal="right" vertical="center" wrapText="1"/>
    </xf>
    <xf numFmtId="166" fontId="11" fillId="0" borderId="8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/>
    </xf>
    <xf numFmtId="0" fontId="17" fillId="0" borderId="0" xfId="0" applyFont="1"/>
    <xf numFmtId="165" fontId="5" fillId="0" borderId="69" xfId="0" applyNumberFormat="1" applyFont="1" applyBorder="1" applyAlignment="1">
      <alignment horizontal="center" vertical="center"/>
    </xf>
    <xf numFmtId="165" fontId="5" fillId="0" borderId="71" xfId="0" applyNumberFormat="1" applyFont="1" applyBorder="1" applyAlignment="1">
      <alignment horizontal="center" vertical="center"/>
    </xf>
    <xf numFmtId="0" fontId="29" fillId="2" borderId="8" xfId="0" applyFont="1" applyFill="1" applyBorder="1" applyAlignment="1">
      <alignment wrapText="1"/>
    </xf>
    <xf numFmtId="0" fontId="18" fillId="0" borderId="8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166" fontId="29" fillId="0" borderId="13" xfId="0" applyNumberFormat="1" applyFont="1" applyFill="1" applyBorder="1"/>
    <xf numFmtId="0" fontId="106" fillId="0" borderId="8" xfId="0" applyFont="1" applyFill="1" applyBorder="1" applyAlignment="1">
      <alignment horizontal="right"/>
    </xf>
    <xf numFmtId="166" fontId="106" fillId="0" borderId="8" xfId="0" applyNumberFormat="1" applyFont="1" applyFill="1" applyBorder="1" applyAlignment="1">
      <alignment horizontal="right"/>
    </xf>
    <xf numFmtId="166" fontId="107" fillId="0" borderId="8" xfId="0" applyNumberFormat="1" applyFont="1" applyFill="1" applyBorder="1"/>
    <xf numFmtId="0" fontId="107" fillId="0" borderId="8" xfId="0" applyFont="1" applyFill="1" applyBorder="1"/>
    <xf numFmtId="166" fontId="108" fillId="0" borderId="8" xfId="0" applyNumberFormat="1" applyFont="1" applyBorder="1"/>
    <xf numFmtId="0" fontId="108" fillId="0" borderId="8" xfId="0" applyFont="1" applyBorder="1"/>
    <xf numFmtId="0" fontId="106" fillId="0" borderId="8" xfId="0" applyFont="1" applyFill="1" applyBorder="1"/>
    <xf numFmtId="166" fontId="106" fillId="0" borderId="8" xfId="0" applyNumberFormat="1" applyFont="1" applyFill="1" applyBorder="1"/>
    <xf numFmtId="0" fontId="39" fillId="0" borderId="21" xfId="0" applyFont="1" applyFill="1" applyBorder="1"/>
    <xf numFmtId="0" fontId="29" fillId="0" borderId="21" xfId="0" applyFont="1" applyFill="1" applyBorder="1"/>
    <xf numFmtId="0" fontId="11" fillId="0" borderId="21" xfId="0" applyFont="1" applyFill="1" applyBorder="1"/>
    <xf numFmtId="166" fontId="104" fillId="0" borderId="8" xfId="0" applyNumberFormat="1" applyFont="1" applyFill="1" applyBorder="1" applyAlignment="1">
      <alignment horizontal="right" wrapText="1"/>
    </xf>
    <xf numFmtId="166" fontId="46" fillId="0" borderId="8" xfId="0" applyNumberFormat="1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/>
    </xf>
    <xf numFmtId="0" fontId="0" fillId="0" borderId="0" xfId="0" applyAlignment="1"/>
    <xf numFmtId="0" fontId="69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vertical="justify" wrapText="1"/>
    </xf>
    <xf numFmtId="0" fontId="11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justify" wrapText="1"/>
    </xf>
    <xf numFmtId="0" fontId="29" fillId="0" borderId="8" xfId="0" applyFont="1" applyBorder="1" applyAlignment="1">
      <alignment horizontal="justify" vertical="justify" wrapText="1"/>
    </xf>
    <xf numFmtId="0" fontId="29" fillId="0" borderId="8" xfId="0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justify" wrapText="1"/>
    </xf>
    <xf numFmtId="0" fontId="39" fillId="0" borderId="8" xfId="0" applyFont="1" applyBorder="1"/>
    <xf numFmtId="0" fontId="39" fillId="0" borderId="8" xfId="0" applyFont="1" applyBorder="1" applyAlignment="1">
      <alignment horizontal="center"/>
    </xf>
    <xf numFmtId="0" fontId="39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169" fontId="11" fillId="0" borderId="8" xfId="0" applyNumberFormat="1" applyFont="1" applyBorder="1" applyAlignment="1">
      <alignment horizontal="center" vertical="center"/>
    </xf>
    <xf numFmtId="0" fontId="19" fillId="0" borderId="83" xfId="0" applyFont="1" applyFill="1" applyBorder="1" applyAlignment="1">
      <alignment horizontal="left" vertical="center" wrapText="1"/>
    </xf>
    <xf numFmtId="0" fontId="8" fillId="0" borderId="91" xfId="0" applyFont="1" applyFill="1" applyBorder="1" applyAlignment="1">
      <alignment vertical="center" wrapText="1"/>
    </xf>
    <xf numFmtId="0" fontId="19" fillId="0" borderId="83" xfId="0" applyFont="1" applyFill="1" applyBorder="1" applyAlignment="1">
      <alignment vertical="center" wrapText="1"/>
    </xf>
    <xf numFmtId="0" fontId="19" fillId="0" borderId="104" xfId="0" applyFont="1" applyFill="1" applyBorder="1" applyAlignment="1">
      <alignment vertical="center" wrapText="1"/>
    </xf>
    <xf numFmtId="166" fontId="8" fillId="0" borderId="8" xfId="0" applyNumberFormat="1" applyFont="1" applyFill="1" applyBorder="1" applyAlignment="1">
      <alignment horizontal="right" vertical="center"/>
    </xf>
    <xf numFmtId="166" fontId="8" fillId="0" borderId="81" xfId="0" applyNumberFormat="1" applyFont="1" applyFill="1" applyBorder="1" applyAlignment="1">
      <alignment horizontal="right" vertical="center"/>
    </xf>
    <xf numFmtId="166" fontId="8" fillId="0" borderId="24" xfId="0" applyNumberFormat="1" applyFont="1" applyFill="1" applyBorder="1" applyAlignment="1">
      <alignment horizontal="right" vertical="center"/>
    </xf>
    <xf numFmtId="0" fontId="58" fillId="0" borderId="52" xfId="0" applyFont="1" applyFill="1" applyBorder="1" applyAlignment="1">
      <alignment horizontal="center" vertical="center"/>
    </xf>
    <xf numFmtId="0" fontId="58" fillId="0" borderId="94" xfId="0" applyFont="1" applyFill="1" applyBorder="1" applyAlignment="1">
      <alignment horizontal="center"/>
    </xf>
    <xf numFmtId="166" fontId="8" fillId="0" borderId="2" xfId="0" applyNumberFormat="1" applyFont="1" applyFill="1" applyBorder="1" applyAlignment="1">
      <alignment vertical="center"/>
    </xf>
    <xf numFmtId="166" fontId="8" fillId="0" borderId="31" xfId="0" applyNumberFormat="1" applyFont="1" applyFill="1" applyBorder="1" applyAlignment="1">
      <alignment vertical="center"/>
    </xf>
    <xf numFmtId="166" fontId="8" fillId="0" borderId="60" xfId="0" applyNumberFormat="1" applyFont="1" applyFill="1" applyBorder="1" applyAlignment="1">
      <alignment vertical="center"/>
    </xf>
    <xf numFmtId="166" fontId="67" fillId="0" borderId="19" xfId="0" applyNumberFormat="1" applyFont="1" applyFill="1" applyBorder="1" applyAlignment="1">
      <alignment vertical="center"/>
    </xf>
    <xf numFmtId="166" fontId="67" fillId="0" borderId="8" xfId="0" applyNumberFormat="1" applyFont="1" applyFill="1" applyBorder="1" applyAlignment="1">
      <alignment vertical="center"/>
    </xf>
    <xf numFmtId="166" fontId="67" fillId="0" borderId="60" xfId="0" applyNumberFormat="1" applyFont="1" applyFill="1" applyBorder="1" applyAlignment="1">
      <alignment vertical="center"/>
    </xf>
    <xf numFmtId="166" fontId="67" fillId="0" borderId="61" xfId="0" applyNumberFormat="1" applyFont="1" applyFill="1" applyBorder="1" applyAlignment="1">
      <alignment vertical="center"/>
    </xf>
    <xf numFmtId="166" fontId="19" fillId="0" borderId="55" xfId="0" applyNumberFormat="1" applyFont="1" applyFill="1" applyBorder="1" applyAlignment="1">
      <alignment horizontal="right" vertical="center"/>
    </xf>
    <xf numFmtId="166" fontId="19" fillId="0" borderId="8" xfId="0" applyNumberFormat="1" applyFont="1" applyFill="1" applyBorder="1" applyAlignment="1">
      <alignment horizontal="right" vertical="center"/>
    </xf>
    <xf numFmtId="166" fontId="19" fillId="0" borderId="58" xfId="0" applyNumberFormat="1" applyFont="1" applyFill="1" applyBorder="1" applyAlignment="1">
      <alignment horizontal="right" vertical="center"/>
    </xf>
    <xf numFmtId="166" fontId="8" fillId="0" borderId="11" xfId="0" applyNumberFormat="1" applyFont="1" applyFill="1" applyBorder="1" applyAlignment="1">
      <alignment vertical="center"/>
    </xf>
    <xf numFmtId="166" fontId="8" fillId="0" borderId="8" xfId="0" applyNumberFormat="1" applyFont="1" applyFill="1" applyBorder="1" applyAlignment="1">
      <alignment vertical="center"/>
    </xf>
    <xf numFmtId="166" fontId="8" fillId="0" borderId="57" xfId="0" applyNumberFormat="1" applyFont="1" applyFill="1" applyBorder="1" applyAlignment="1">
      <alignment vertical="center"/>
    </xf>
    <xf numFmtId="166" fontId="8" fillId="0" borderId="7" xfId="0" applyNumberFormat="1" applyFont="1" applyFill="1" applyBorder="1" applyAlignment="1">
      <alignment vertical="center"/>
    </xf>
    <xf numFmtId="166" fontId="8" fillId="0" borderId="8" xfId="0" applyNumberFormat="1" applyFont="1" applyFill="1" applyBorder="1" applyAlignment="1">
      <alignment horizontal="right" vertical="center" wrapText="1"/>
    </xf>
    <xf numFmtId="166" fontId="8" fillId="0" borderId="60" xfId="0" applyNumberFormat="1" applyFont="1" applyFill="1" applyBorder="1" applyAlignment="1">
      <alignment horizontal="right" vertical="center" wrapText="1"/>
    </xf>
    <xf numFmtId="166" fontId="8" fillId="0" borderId="7" xfId="0" applyNumberFormat="1" applyFont="1" applyFill="1" applyBorder="1" applyAlignment="1">
      <alignment vertical="center" wrapText="1"/>
    </xf>
    <xf numFmtId="166" fontId="8" fillId="0" borderId="11" xfId="0" applyNumberFormat="1" applyFont="1" applyFill="1" applyBorder="1" applyAlignment="1">
      <alignment vertical="center" wrapText="1"/>
    </xf>
    <xf numFmtId="166" fontId="19" fillId="0" borderId="11" xfId="0" applyNumberFormat="1" applyFont="1" applyFill="1" applyBorder="1" applyAlignment="1">
      <alignment vertical="center" wrapText="1"/>
    </xf>
    <xf numFmtId="166" fontId="8" fillId="0" borderId="8" xfId="0" applyNumberFormat="1" applyFont="1" applyFill="1" applyBorder="1" applyAlignment="1">
      <alignment horizontal="left" vertical="center" wrapText="1"/>
    </xf>
    <xf numFmtId="166" fontId="8" fillId="0" borderId="20" xfId="0" applyNumberFormat="1" applyFont="1" applyFill="1" applyBorder="1" applyAlignment="1">
      <alignment horizontal="left" vertical="center" wrapText="1"/>
    </xf>
    <xf numFmtId="166" fontId="8" fillId="0" borderId="7" xfId="0" applyNumberFormat="1" applyFont="1" applyFill="1" applyBorder="1" applyAlignment="1">
      <alignment horizontal="left" vertical="center" wrapText="1"/>
    </xf>
    <xf numFmtId="0" fontId="19" fillId="0" borderId="55" xfId="0" applyFont="1" applyFill="1" applyBorder="1" applyAlignment="1">
      <alignment horizontal="left" vertical="center" wrapText="1"/>
    </xf>
    <xf numFmtId="166" fontId="42" fillId="0" borderId="56" xfId="0" applyNumberFormat="1" applyFont="1" applyFill="1" applyBorder="1" applyAlignment="1">
      <alignment vertical="center"/>
    </xf>
    <xf numFmtId="166" fontId="8" fillId="2" borderId="15" xfId="0" applyNumberFormat="1" applyFont="1" applyFill="1" applyBorder="1" applyAlignment="1">
      <alignment vertical="center"/>
    </xf>
    <xf numFmtId="166" fontId="8" fillId="2" borderId="13" xfId="0" applyNumberFormat="1" applyFont="1" applyFill="1" applyBorder="1" applyAlignment="1">
      <alignment vertical="center"/>
    </xf>
    <xf numFmtId="166" fontId="8" fillId="2" borderId="85" xfId="0" applyNumberFormat="1" applyFont="1" applyFill="1" applyBorder="1" applyAlignment="1">
      <alignment vertical="center"/>
    </xf>
    <xf numFmtId="166" fontId="67" fillId="0" borderId="16" xfId="0" applyNumberFormat="1" applyFont="1" applyFill="1" applyBorder="1" applyAlignment="1">
      <alignment vertical="center"/>
    </xf>
    <xf numFmtId="166" fontId="67" fillId="0" borderId="13" xfId="0" applyNumberFormat="1" applyFont="1" applyFill="1" applyBorder="1" applyAlignment="1">
      <alignment vertical="center"/>
    </xf>
    <xf numFmtId="166" fontId="67" fillId="0" borderId="15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66" fontId="42" fillId="0" borderId="61" xfId="0" applyNumberFormat="1" applyFont="1" applyFill="1" applyBorder="1" applyAlignment="1">
      <alignment vertical="center"/>
    </xf>
    <xf numFmtId="166" fontId="8" fillId="0" borderId="15" xfId="0" applyNumberFormat="1" applyFont="1" applyFill="1" applyBorder="1" applyAlignment="1">
      <alignment vertical="center"/>
    </xf>
    <xf numFmtId="166" fontId="8" fillId="0" borderId="13" xfId="0" applyNumberFormat="1" applyFont="1" applyFill="1" applyBorder="1" applyAlignment="1">
      <alignment vertical="center"/>
    </xf>
    <xf numFmtId="166" fontId="8" fillId="0" borderId="85" xfId="0" applyNumberFormat="1" applyFont="1" applyFill="1" applyBorder="1" applyAlignment="1">
      <alignment vertical="center"/>
    </xf>
    <xf numFmtId="166" fontId="8" fillId="0" borderId="56" xfId="0" applyNumberFormat="1" applyFont="1" applyFill="1" applyBorder="1" applyAlignment="1">
      <alignment vertical="center"/>
    </xf>
    <xf numFmtId="166" fontId="8" fillId="0" borderId="4" xfId="0" applyNumberFormat="1" applyFont="1" applyFill="1" applyBorder="1" applyAlignment="1">
      <alignment vertical="center"/>
    </xf>
    <xf numFmtId="166" fontId="8" fillId="0" borderId="131" xfId="0" applyNumberFormat="1" applyFont="1" applyFill="1" applyBorder="1" applyAlignment="1">
      <alignment vertical="center"/>
    </xf>
    <xf numFmtId="166" fontId="67" fillId="0" borderId="7" xfId="0" applyNumberFormat="1" applyFont="1" applyFill="1" applyBorder="1" applyAlignment="1">
      <alignment vertical="center"/>
    </xf>
    <xf numFmtId="166" fontId="19" fillId="0" borderId="56" xfId="0" applyNumberFormat="1" applyFont="1" applyFill="1" applyBorder="1" applyAlignment="1">
      <alignment horizontal="right" vertical="center"/>
    </xf>
    <xf numFmtId="166" fontId="19" fillId="0" borderId="57" xfId="0" applyNumberFormat="1" applyFont="1" applyFill="1" applyBorder="1" applyAlignment="1">
      <alignment horizontal="right" vertical="center"/>
    </xf>
    <xf numFmtId="0" fontId="8" fillId="0" borderId="62" xfId="0" applyFont="1" applyFill="1" applyBorder="1" applyAlignment="1">
      <alignment vertical="center" wrapText="1"/>
    </xf>
    <xf numFmtId="166" fontId="19" fillId="0" borderId="56" xfId="0" applyNumberFormat="1" applyFont="1" applyFill="1" applyBorder="1" applyAlignment="1">
      <alignment vertical="center"/>
    </xf>
    <xf numFmtId="166" fontId="19" fillId="0" borderId="31" xfId="0" applyNumberFormat="1" applyFont="1" applyFill="1" applyBorder="1" applyAlignment="1">
      <alignment vertical="center"/>
    </xf>
    <xf numFmtId="166" fontId="19" fillId="0" borderId="103" xfId="0" applyNumberFormat="1" applyFont="1" applyFill="1" applyBorder="1" applyAlignment="1">
      <alignment vertical="center"/>
    </xf>
    <xf numFmtId="166" fontId="55" fillId="0" borderId="19" xfId="0" applyNumberFormat="1" applyFont="1" applyFill="1" applyBorder="1" applyAlignment="1">
      <alignment vertical="center"/>
    </xf>
    <xf numFmtId="166" fontId="55" fillId="0" borderId="8" xfId="0" applyNumberFormat="1" applyFont="1" applyFill="1" applyBorder="1" applyAlignment="1">
      <alignment vertical="center"/>
    </xf>
    <xf numFmtId="166" fontId="55" fillId="0" borderId="60" xfId="0" applyNumberFormat="1" applyFont="1" applyFill="1" applyBorder="1" applyAlignment="1">
      <alignment vertical="center"/>
    </xf>
    <xf numFmtId="0" fontId="59" fillId="0" borderId="0" xfId="0" applyFont="1" applyFill="1" applyAlignment="1">
      <alignment vertical="center"/>
    </xf>
    <xf numFmtId="0" fontId="105" fillId="0" borderId="84" xfId="0" applyFont="1" applyFill="1" applyBorder="1" applyAlignment="1">
      <alignment vertical="center" wrapText="1"/>
    </xf>
    <xf numFmtId="166" fontId="105" fillId="0" borderId="56" xfId="0" applyNumberFormat="1" applyFont="1" applyFill="1" applyBorder="1" applyAlignment="1">
      <alignment vertical="center"/>
    </xf>
    <xf numFmtId="166" fontId="105" fillId="0" borderId="8" xfId="0" applyNumberFormat="1" applyFont="1" applyFill="1" applyBorder="1" applyAlignment="1">
      <alignment vertical="center"/>
    </xf>
    <xf numFmtId="166" fontId="105" fillId="0" borderId="60" xfId="0" applyNumberFormat="1" applyFont="1" applyFill="1" applyBorder="1" applyAlignment="1">
      <alignment vertical="center"/>
    </xf>
    <xf numFmtId="166" fontId="109" fillId="0" borderId="19" xfId="0" applyNumberFormat="1" applyFont="1" applyFill="1" applyBorder="1" applyAlignment="1">
      <alignment vertical="center"/>
    </xf>
    <xf numFmtId="166" fontId="109" fillId="0" borderId="8" xfId="0" applyNumberFormat="1" applyFont="1" applyFill="1" applyBorder="1" applyAlignment="1">
      <alignment vertical="center"/>
    </xf>
    <xf numFmtId="166" fontId="109" fillId="0" borderId="60" xfId="0" applyNumberFormat="1" applyFont="1" applyFill="1" applyBorder="1" applyAlignment="1">
      <alignment vertical="center"/>
    </xf>
    <xf numFmtId="166" fontId="110" fillId="0" borderId="19" xfId="0" applyNumberFormat="1" applyFont="1" applyFill="1" applyBorder="1" applyAlignment="1">
      <alignment vertical="center"/>
    </xf>
    <xf numFmtId="166" fontId="110" fillId="0" borderId="8" xfId="0" applyNumberFormat="1" applyFont="1" applyFill="1" applyBorder="1" applyAlignment="1">
      <alignment vertical="center"/>
    </xf>
    <xf numFmtId="166" fontId="110" fillId="0" borderId="7" xfId="0" applyNumberFormat="1" applyFont="1" applyFill="1" applyBorder="1" applyAlignment="1">
      <alignment vertical="center"/>
    </xf>
    <xf numFmtId="166" fontId="105" fillId="0" borderId="55" xfId="0" applyNumberFormat="1" applyFont="1" applyFill="1" applyBorder="1" applyAlignment="1">
      <alignment horizontal="right" vertical="center"/>
    </xf>
    <xf numFmtId="166" fontId="105" fillId="0" borderId="8" xfId="0" applyNumberFormat="1" applyFont="1" applyFill="1" applyBorder="1" applyAlignment="1">
      <alignment horizontal="right" vertical="center"/>
    </xf>
    <xf numFmtId="166" fontId="111" fillId="0" borderId="8" xfId="0" applyNumberFormat="1" applyFont="1" applyFill="1" applyBorder="1" applyAlignment="1">
      <alignment horizontal="right" vertical="center"/>
    </xf>
    <xf numFmtId="166" fontId="111" fillId="0" borderId="58" xfId="0" applyNumberFormat="1" applyFont="1" applyFill="1" applyBorder="1" applyAlignment="1">
      <alignment horizontal="right" vertical="center"/>
    </xf>
    <xf numFmtId="166" fontId="8" fillId="0" borderId="20" xfId="0" applyNumberFormat="1" applyFont="1" applyFill="1" applyBorder="1" applyAlignment="1">
      <alignment vertical="center"/>
    </xf>
    <xf numFmtId="166" fontId="19" fillId="0" borderId="56" xfId="0" applyNumberFormat="1" applyFont="1" applyFill="1" applyBorder="1" applyAlignment="1">
      <alignment horizontal="right" vertical="center" wrapText="1"/>
    </xf>
    <xf numFmtId="166" fontId="19" fillId="0" borderId="8" xfId="0" applyNumberFormat="1" applyFont="1" applyFill="1" applyBorder="1" applyAlignment="1">
      <alignment horizontal="right" vertical="center" wrapText="1"/>
    </xf>
    <xf numFmtId="166" fontId="19" fillId="0" borderId="58" xfId="0" applyNumberFormat="1" applyFont="1" applyFill="1" applyBorder="1" applyAlignment="1">
      <alignment horizontal="right" vertical="center" wrapText="1"/>
    </xf>
    <xf numFmtId="0" fontId="19" fillId="0" borderId="55" xfId="0" applyFont="1" applyFill="1" applyBorder="1" applyAlignment="1">
      <alignment vertical="center" wrapText="1"/>
    </xf>
    <xf numFmtId="166" fontId="8" fillId="0" borderId="56" xfId="0" applyNumberFormat="1" applyFont="1" applyFill="1" applyBorder="1" applyAlignment="1">
      <alignment vertical="center" wrapText="1"/>
    </xf>
    <xf numFmtId="166" fontId="8" fillId="0" borderId="8" xfId="0" applyNumberFormat="1" applyFont="1" applyFill="1" applyBorder="1" applyAlignment="1">
      <alignment vertical="center" wrapText="1"/>
    </xf>
    <xf numFmtId="166" fontId="8" fillId="0" borderId="61" xfId="0" applyNumberFormat="1" applyFont="1" applyFill="1" applyBorder="1" applyAlignment="1">
      <alignment vertical="center"/>
    </xf>
    <xf numFmtId="166" fontId="8" fillId="0" borderId="19" xfId="0" applyNumberFormat="1" applyFont="1" applyFill="1" applyBorder="1" applyAlignment="1">
      <alignment vertical="center"/>
    </xf>
    <xf numFmtId="0" fontId="8" fillId="0" borderId="55" xfId="0" applyFont="1" applyFill="1" applyBorder="1" applyAlignment="1">
      <alignment vertical="center"/>
    </xf>
    <xf numFmtId="166" fontId="8" fillId="0" borderId="59" xfId="0" applyNumberFormat="1" applyFont="1" applyFill="1" applyBorder="1" applyAlignment="1">
      <alignment vertical="center"/>
    </xf>
    <xf numFmtId="166" fontId="8" fillId="0" borderId="21" xfId="0" applyNumberFormat="1" applyFont="1" applyFill="1" applyBorder="1" applyAlignment="1">
      <alignment vertical="center"/>
    </xf>
    <xf numFmtId="166" fontId="8" fillId="0" borderId="22" xfId="0" applyNumberFormat="1" applyFont="1" applyFill="1" applyBorder="1" applyAlignment="1">
      <alignment vertical="center"/>
    </xf>
    <xf numFmtId="166" fontId="8" fillId="0" borderId="81" xfId="0" applyNumberFormat="1" applyFont="1" applyFill="1" applyBorder="1" applyAlignment="1">
      <alignment vertical="center"/>
    </xf>
    <xf numFmtId="166" fontId="8" fillId="0" borderId="82" xfId="0" applyNumberFormat="1" applyFont="1" applyFill="1" applyBorder="1" applyAlignment="1">
      <alignment vertical="center"/>
    </xf>
    <xf numFmtId="166" fontId="8" fillId="0" borderId="24" xfId="0" applyNumberFormat="1" applyFont="1" applyFill="1" applyBorder="1" applyAlignment="1">
      <alignment vertical="center"/>
    </xf>
    <xf numFmtId="166" fontId="8" fillId="0" borderId="23" xfId="0" applyNumberFormat="1" applyFont="1" applyFill="1" applyBorder="1" applyAlignment="1">
      <alignment vertical="center"/>
    </xf>
    <xf numFmtId="166" fontId="19" fillId="0" borderId="55" xfId="0" applyNumberFormat="1" applyFont="1" applyFill="1" applyBorder="1" applyAlignment="1">
      <alignment horizontal="right" vertical="center" wrapText="1"/>
    </xf>
    <xf numFmtId="166" fontId="19" fillId="0" borderId="21" xfId="0" applyNumberFormat="1" applyFont="1" applyFill="1" applyBorder="1" applyAlignment="1">
      <alignment horizontal="right" vertical="center" wrapText="1"/>
    </xf>
    <xf numFmtId="0" fontId="8" fillId="0" borderId="56" xfId="0" applyFont="1" applyFill="1" applyBorder="1" applyAlignment="1">
      <alignment vertical="center"/>
    </xf>
    <xf numFmtId="166" fontId="8" fillId="0" borderId="20" xfId="0" applyNumberFormat="1" applyFont="1" applyFill="1" applyBorder="1" applyAlignment="1">
      <alignment vertical="center" wrapText="1"/>
    </xf>
    <xf numFmtId="0" fontId="8" fillId="0" borderId="83" xfId="0" applyFont="1" applyFill="1" applyBorder="1" applyAlignment="1">
      <alignment vertical="center" wrapText="1"/>
    </xf>
    <xf numFmtId="0" fontId="8" fillId="0" borderId="63" xfId="0" applyFont="1" applyFill="1" applyBorder="1" applyAlignment="1">
      <alignment vertical="center" wrapText="1"/>
    </xf>
    <xf numFmtId="166" fontId="8" fillId="0" borderId="64" xfId="0" applyNumberFormat="1" applyFont="1" applyFill="1" applyBorder="1" applyAlignment="1">
      <alignment vertical="center"/>
    </xf>
    <xf numFmtId="166" fontId="8" fillId="0" borderId="65" xfId="0" applyNumberFormat="1" applyFont="1" applyFill="1" applyBorder="1" applyAlignment="1">
      <alignment vertical="center"/>
    </xf>
    <xf numFmtId="166" fontId="8" fillId="0" borderId="65" xfId="0" applyNumberFormat="1" applyFont="1" applyFill="1" applyBorder="1" applyAlignment="1">
      <alignment vertical="center" wrapText="1"/>
    </xf>
    <xf numFmtId="166" fontId="8" fillId="0" borderId="46" xfId="0" applyNumberFormat="1" applyFont="1" applyFill="1" applyBorder="1" applyAlignment="1">
      <alignment vertical="center" wrapText="1"/>
    </xf>
    <xf numFmtId="166" fontId="8" fillId="0" borderId="66" xfId="0" applyNumberFormat="1" applyFont="1" applyFill="1" applyBorder="1" applyAlignment="1">
      <alignment vertical="center"/>
    </xf>
    <xf numFmtId="166" fontId="8" fillId="0" borderId="45" xfId="0" applyNumberFormat="1" applyFont="1" applyFill="1" applyBorder="1" applyAlignment="1">
      <alignment vertical="center"/>
    </xf>
    <xf numFmtId="166" fontId="8" fillId="0" borderId="46" xfId="0" applyNumberFormat="1" applyFont="1" applyFill="1" applyBorder="1" applyAlignment="1">
      <alignment vertical="center"/>
    </xf>
    <xf numFmtId="166" fontId="19" fillId="0" borderId="67" xfId="0" applyNumberFormat="1" applyFont="1" applyFill="1" applyBorder="1" applyAlignment="1">
      <alignment horizontal="right" vertical="center" wrapText="1"/>
    </xf>
    <xf numFmtId="166" fontId="19" fillId="0" borderId="65" xfId="0" applyNumberFormat="1" applyFont="1" applyFill="1" applyBorder="1" applyAlignment="1">
      <alignment horizontal="right" vertical="center" wrapText="1"/>
    </xf>
    <xf numFmtId="166" fontId="19" fillId="0" borderId="68" xfId="0" applyNumberFormat="1" applyFont="1" applyFill="1" applyBorder="1" applyAlignment="1">
      <alignment horizontal="right" vertical="center" wrapText="1"/>
    </xf>
    <xf numFmtId="166" fontId="19" fillId="0" borderId="20" xfId="0" applyNumberFormat="1" applyFont="1" applyFill="1" applyBorder="1" applyAlignment="1">
      <alignment horizontal="right" vertical="center"/>
    </xf>
    <xf numFmtId="166" fontId="43" fillId="0" borderId="61" xfId="0" applyNumberFormat="1" applyFont="1" applyFill="1" applyBorder="1" applyAlignment="1">
      <alignment vertical="center"/>
    </xf>
    <xf numFmtId="166" fontId="43" fillId="0" borderId="8" xfId="0" applyNumberFormat="1" applyFont="1" applyFill="1" applyBorder="1" applyAlignment="1">
      <alignment vertical="center"/>
    </xf>
    <xf numFmtId="166" fontId="19" fillId="0" borderId="22" xfId="0" applyNumberFormat="1" applyFont="1" applyFill="1" applyBorder="1" applyAlignment="1">
      <alignment horizontal="right" vertical="center"/>
    </xf>
    <xf numFmtId="0" fontId="8" fillId="0" borderId="75" xfId="0" applyFont="1" applyFill="1" applyBorder="1" applyAlignment="1">
      <alignment vertical="center" wrapText="1"/>
    </xf>
    <xf numFmtId="0" fontId="19" fillId="0" borderId="91" xfId="0" applyFont="1" applyFill="1" applyBorder="1" applyAlignment="1">
      <alignment vertical="center"/>
    </xf>
    <xf numFmtId="166" fontId="19" fillId="0" borderId="11" xfId="0" applyNumberFormat="1" applyFont="1" applyFill="1" applyBorder="1" applyAlignment="1">
      <alignment vertical="center"/>
    </xf>
    <xf numFmtId="0" fontId="19" fillId="0" borderId="63" xfId="0" applyFont="1" applyFill="1" applyBorder="1" applyAlignment="1">
      <alignment horizontal="left" vertical="center" wrapText="1"/>
    </xf>
    <xf numFmtId="166" fontId="8" fillId="0" borderId="76" xfId="0" applyNumberFormat="1" applyFont="1" applyFill="1" applyBorder="1" applyAlignment="1">
      <alignment vertical="center"/>
    </xf>
    <xf numFmtId="166" fontId="19" fillId="0" borderId="78" xfId="0" applyNumberFormat="1" applyFont="1" applyFill="1" applyBorder="1" applyAlignment="1">
      <alignment horizontal="left" vertical="center"/>
    </xf>
    <xf numFmtId="166" fontId="19" fillId="0" borderId="79" xfId="0" applyNumberFormat="1" applyFont="1" applyFill="1" applyBorder="1" applyAlignment="1">
      <alignment horizontal="right" vertical="center"/>
    </xf>
    <xf numFmtId="166" fontId="19" fillId="0" borderId="65" xfId="0" applyNumberFormat="1" applyFont="1" applyFill="1" applyBorder="1" applyAlignment="1">
      <alignment horizontal="right" vertical="center"/>
    </xf>
    <xf numFmtId="166" fontId="19" fillId="0" borderId="68" xfId="0" applyNumberFormat="1" applyFont="1" applyFill="1" applyBorder="1" applyAlignment="1">
      <alignment horizontal="right" vertical="center"/>
    </xf>
    <xf numFmtId="0" fontId="19" fillId="0" borderId="72" xfId="0" applyFont="1" applyFill="1" applyBorder="1" applyAlignment="1">
      <alignment horizontal="left" vertical="center"/>
    </xf>
    <xf numFmtId="166" fontId="19" fillId="0" borderId="38" xfId="0" applyNumberFormat="1" applyFont="1" applyFill="1" applyBorder="1" applyAlignment="1">
      <alignment horizontal="right" vertical="center"/>
    </xf>
    <xf numFmtId="166" fontId="19" fillId="0" borderId="54" xfId="0" applyNumberFormat="1" applyFont="1" applyFill="1" applyBorder="1" applyAlignment="1">
      <alignment horizontal="right" vertical="center"/>
    </xf>
    <xf numFmtId="166" fontId="19" fillId="0" borderId="39" xfId="0" applyNumberFormat="1" applyFont="1" applyFill="1" applyBorder="1" applyAlignment="1">
      <alignment horizontal="right" vertical="center"/>
    </xf>
    <xf numFmtId="166" fontId="19" fillId="0" borderId="72" xfId="0" applyNumberFormat="1" applyFont="1" applyFill="1" applyBorder="1" applyAlignment="1">
      <alignment horizontal="right" vertical="center"/>
    </xf>
    <xf numFmtId="166" fontId="19" fillId="0" borderId="74" xfId="0" applyNumberFormat="1" applyFont="1" applyFill="1" applyBorder="1" applyAlignment="1">
      <alignment horizontal="right" vertical="center"/>
    </xf>
    <xf numFmtId="166" fontId="19" fillId="0" borderId="40" xfId="0" applyNumberFormat="1" applyFont="1" applyFill="1" applyBorder="1" applyAlignment="1">
      <alignment horizontal="right" vertical="center"/>
    </xf>
    <xf numFmtId="0" fontId="8" fillId="0" borderId="81" xfId="0" applyFont="1" applyFill="1" applyBorder="1" applyAlignment="1">
      <alignment vertical="center"/>
    </xf>
    <xf numFmtId="166" fontId="8" fillId="0" borderId="154" xfId="0" applyNumberFormat="1" applyFont="1" applyFill="1" applyBorder="1" applyAlignment="1">
      <alignment vertical="center"/>
    </xf>
    <xf numFmtId="166" fontId="67" fillId="0" borderId="57" xfId="0" applyNumberFormat="1" applyFont="1" applyFill="1" applyBorder="1" applyAlignment="1">
      <alignment vertical="center"/>
    </xf>
    <xf numFmtId="166" fontId="67" fillId="0" borderId="56" xfId="0" applyNumberFormat="1" applyFont="1" applyFill="1" applyBorder="1" applyAlignment="1">
      <alignment vertical="center"/>
    </xf>
    <xf numFmtId="166" fontId="98" fillId="0" borderId="8" xfId="0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8" fillId="0" borderId="83" xfId="0" applyFont="1" applyFill="1" applyBorder="1" applyAlignment="1">
      <alignment vertical="center"/>
    </xf>
    <xf numFmtId="166" fontId="55" fillId="0" borderId="20" xfId="0" applyNumberFormat="1" applyFont="1" applyFill="1" applyBorder="1" applyAlignment="1">
      <alignment vertical="center"/>
    </xf>
    <xf numFmtId="0" fontId="8" fillId="0" borderId="55" xfId="0" applyFont="1" applyFill="1" applyBorder="1" applyAlignment="1">
      <alignment horizontal="left" vertical="center"/>
    </xf>
    <xf numFmtId="0" fontId="19" fillId="0" borderId="91" xfId="0" applyFont="1" applyFill="1" applyBorder="1" applyAlignment="1">
      <alignment horizontal="left" vertical="center" wrapText="1"/>
    </xf>
    <xf numFmtId="166" fontId="8" fillId="0" borderId="139" xfId="0" applyNumberFormat="1" applyFont="1" applyFill="1" applyBorder="1" applyAlignment="1">
      <alignment vertical="center"/>
    </xf>
    <xf numFmtId="0" fontId="8" fillId="0" borderId="91" xfId="0" applyFont="1" applyFill="1" applyBorder="1" applyAlignment="1">
      <alignment vertical="center"/>
    </xf>
    <xf numFmtId="0" fontId="8" fillId="0" borderId="83" xfId="0" applyFont="1" applyFill="1" applyBorder="1" applyAlignment="1">
      <alignment horizontal="left" vertical="center" wrapText="1"/>
    </xf>
    <xf numFmtId="166" fontId="8" fillId="0" borderId="178" xfId="0" applyNumberFormat="1" applyFont="1" applyFill="1" applyBorder="1" applyAlignment="1">
      <alignment vertical="center"/>
    </xf>
    <xf numFmtId="0" fontId="8" fillId="0" borderId="56" xfId="0" applyFont="1" applyFill="1" applyBorder="1" applyAlignment="1">
      <alignment horizontal="left" vertical="center" wrapText="1"/>
    </xf>
    <xf numFmtId="0" fontId="8" fillId="0" borderId="91" xfId="0" applyFont="1" applyFill="1" applyBorder="1" applyAlignment="1">
      <alignment horizontal="left" vertical="center" wrapText="1"/>
    </xf>
    <xf numFmtId="166" fontId="8" fillId="0" borderId="98" xfId="0" applyNumberFormat="1" applyFont="1" applyFill="1" applyBorder="1" applyAlignment="1">
      <alignment vertical="center"/>
    </xf>
    <xf numFmtId="166" fontId="8" fillId="0" borderId="60" xfId="0" applyNumberFormat="1" applyFont="1" applyFill="1" applyBorder="1" applyAlignment="1">
      <alignment vertical="center" wrapText="1"/>
    </xf>
    <xf numFmtId="0" fontId="19" fillId="0" borderId="56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19" fillId="0" borderId="63" xfId="0" applyFont="1" applyFill="1" applyBorder="1" applyAlignment="1">
      <alignment vertical="center"/>
    </xf>
    <xf numFmtId="166" fontId="55" fillId="0" borderId="45" xfId="0" applyNumberFormat="1" applyFont="1" applyFill="1" applyBorder="1" applyAlignment="1">
      <alignment vertical="center"/>
    </xf>
    <xf numFmtId="166" fontId="55" fillId="0" borderId="65" xfId="0" applyNumberFormat="1" applyFont="1" applyFill="1" applyBorder="1" applyAlignment="1">
      <alignment vertical="center"/>
    </xf>
    <xf numFmtId="166" fontId="55" fillId="0" borderId="66" xfId="0" applyNumberFormat="1" applyFont="1" applyFill="1" applyBorder="1" applyAlignment="1">
      <alignment vertical="center"/>
    </xf>
    <xf numFmtId="166" fontId="55" fillId="0" borderId="64" xfId="0" applyNumberFormat="1" applyFont="1" applyFill="1" applyBorder="1" applyAlignment="1">
      <alignment vertical="center"/>
    </xf>
    <xf numFmtId="166" fontId="67" fillId="0" borderId="65" xfId="0" applyNumberFormat="1" applyFont="1" applyFill="1" applyBorder="1" applyAlignment="1">
      <alignment vertical="center"/>
    </xf>
    <xf numFmtId="166" fontId="67" fillId="0" borderId="66" xfId="0" applyNumberFormat="1" applyFont="1" applyFill="1" applyBorder="1" applyAlignment="1">
      <alignment vertical="center"/>
    </xf>
    <xf numFmtId="166" fontId="19" fillId="0" borderId="67" xfId="0" applyNumberFormat="1" applyFont="1" applyFill="1" applyBorder="1" applyAlignment="1">
      <alignment horizontal="right" vertical="center"/>
    </xf>
    <xf numFmtId="0" fontId="19" fillId="0" borderId="33" xfId="0" applyFont="1" applyFill="1" applyBorder="1" applyAlignment="1">
      <alignment horizontal="center" vertical="center"/>
    </xf>
    <xf numFmtId="166" fontId="19" fillId="0" borderId="33" xfId="0" applyNumberFormat="1" applyFont="1" applyFill="1" applyBorder="1" applyAlignment="1">
      <alignment horizontal="right" vertical="center"/>
    </xf>
    <xf numFmtId="166" fontId="19" fillId="0" borderId="69" xfId="0" applyNumberFormat="1" applyFont="1" applyFill="1" applyBorder="1" applyAlignment="1">
      <alignment horizontal="right" vertical="center"/>
    </xf>
    <xf numFmtId="166" fontId="19" fillId="0" borderId="34" xfId="0" applyNumberFormat="1" applyFont="1" applyFill="1" applyBorder="1" applyAlignment="1">
      <alignment horizontal="right" vertical="center"/>
    </xf>
    <xf numFmtId="166" fontId="19" fillId="0" borderId="35" xfId="0" applyNumberFormat="1" applyFont="1" applyFill="1" applyBorder="1" applyAlignment="1">
      <alignment horizontal="right" vertical="center"/>
    </xf>
    <xf numFmtId="166" fontId="19" fillId="0" borderId="70" xfId="0" applyNumberFormat="1" applyFont="1" applyFill="1" applyBorder="1" applyAlignment="1">
      <alignment horizontal="right" vertical="center"/>
    </xf>
    <xf numFmtId="166" fontId="19" fillId="0" borderId="71" xfId="0" applyNumberFormat="1" applyFont="1" applyFill="1" applyBorder="1" applyAlignment="1">
      <alignment horizontal="right" vertical="center"/>
    </xf>
    <xf numFmtId="0" fontId="19" fillId="0" borderId="53" xfId="0" applyFont="1" applyFill="1" applyBorder="1" applyAlignment="1">
      <alignment horizontal="left" vertical="center"/>
    </xf>
    <xf numFmtId="166" fontId="19" fillId="0" borderId="5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9" fillId="0" borderId="67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left" vertical="center" wrapText="1"/>
    </xf>
    <xf numFmtId="166" fontId="19" fillId="0" borderId="72" xfId="0" applyNumberFormat="1" applyFont="1" applyFill="1" applyBorder="1" applyAlignment="1">
      <alignment horizontal="right" vertical="center" wrapText="1"/>
    </xf>
    <xf numFmtId="166" fontId="19" fillId="0" borderId="54" xfId="0" applyNumberFormat="1" applyFont="1" applyFill="1" applyBorder="1" applyAlignment="1">
      <alignment horizontal="right" vertical="center" wrapText="1"/>
    </xf>
    <xf numFmtId="166" fontId="19" fillId="0" borderId="39" xfId="0" applyNumberFormat="1" applyFont="1" applyFill="1" applyBorder="1" applyAlignment="1">
      <alignment horizontal="right" vertical="center" wrapText="1"/>
    </xf>
    <xf numFmtId="166" fontId="19" fillId="0" borderId="40" xfId="0" applyNumberFormat="1" applyFont="1" applyFill="1" applyBorder="1" applyAlignment="1">
      <alignment horizontal="right" vertical="center" wrapText="1"/>
    </xf>
    <xf numFmtId="166" fontId="19" fillId="0" borderId="33" xfId="0" applyNumberFormat="1" applyFont="1" applyFill="1" applyBorder="1" applyAlignment="1">
      <alignment vertical="center"/>
    </xf>
    <xf numFmtId="166" fontId="19" fillId="0" borderId="69" xfId="0" applyNumberFormat="1" applyFont="1" applyFill="1" applyBorder="1" applyAlignment="1">
      <alignment vertical="center"/>
    </xf>
    <xf numFmtId="166" fontId="19" fillId="0" borderId="34" xfId="0" applyNumberFormat="1" applyFont="1" applyFill="1" applyBorder="1" applyAlignment="1">
      <alignment vertical="center"/>
    </xf>
    <xf numFmtId="166" fontId="19" fillId="0" borderId="35" xfId="0" applyNumberFormat="1" applyFont="1" applyFill="1" applyBorder="1" applyAlignment="1">
      <alignment vertical="center"/>
    </xf>
    <xf numFmtId="166" fontId="19" fillId="0" borderId="57" xfId="0" applyNumberFormat="1" applyFont="1" applyFill="1" applyBorder="1" applyAlignment="1">
      <alignment horizontal="right" vertical="center" wrapText="1"/>
    </xf>
    <xf numFmtId="166" fontId="67" fillId="0" borderId="20" xfId="0" applyNumberFormat="1" applyFont="1" applyFill="1" applyBorder="1" applyAlignment="1">
      <alignment vertical="center"/>
    </xf>
    <xf numFmtId="166" fontId="8" fillId="0" borderId="91" xfId="0" applyNumberFormat="1" applyFont="1" applyFill="1" applyBorder="1" applyAlignment="1">
      <alignment vertical="center"/>
    </xf>
    <xf numFmtId="166" fontId="19" fillId="0" borderId="61" xfId="0" applyNumberFormat="1" applyFont="1" applyFill="1" applyBorder="1" applyAlignment="1">
      <alignment horizontal="right" vertical="center"/>
    </xf>
    <xf numFmtId="166" fontId="67" fillId="0" borderId="24" xfId="0" applyNumberFormat="1" applyFont="1" applyFill="1" applyBorder="1" applyAlignment="1">
      <alignment vertical="center"/>
    </xf>
    <xf numFmtId="166" fontId="67" fillId="0" borderId="21" xfId="0" applyNumberFormat="1" applyFont="1" applyFill="1" applyBorder="1" applyAlignment="1">
      <alignment vertical="center"/>
    </xf>
    <xf numFmtId="166" fontId="67" fillId="0" borderId="82" xfId="0" applyNumberFormat="1" applyFont="1" applyFill="1" applyBorder="1" applyAlignment="1">
      <alignment vertical="center"/>
    </xf>
    <xf numFmtId="166" fontId="67" fillId="0" borderId="23" xfId="0" applyNumberFormat="1" applyFont="1" applyFill="1" applyBorder="1" applyAlignment="1">
      <alignment vertical="center"/>
    </xf>
    <xf numFmtId="166" fontId="19" fillId="0" borderId="21" xfId="0" applyNumberFormat="1" applyFont="1" applyFill="1" applyBorder="1" applyAlignment="1">
      <alignment horizontal="right" vertical="center"/>
    </xf>
    <xf numFmtId="166" fontId="8" fillId="0" borderId="60" xfId="0" applyNumberFormat="1" applyFont="1" applyFill="1" applyBorder="1" applyAlignment="1">
      <alignment horizontal="left" vertical="center" wrapText="1"/>
    </xf>
    <xf numFmtId="166" fontId="19" fillId="0" borderId="61" xfId="0" applyNumberFormat="1" applyFont="1" applyFill="1" applyBorder="1" applyAlignment="1">
      <alignment horizontal="right" vertical="center" wrapText="1"/>
    </xf>
    <xf numFmtId="166" fontId="19" fillId="0" borderId="60" xfId="0" applyNumberFormat="1" applyFont="1" applyFill="1" applyBorder="1" applyAlignment="1">
      <alignment horizontal="right" vertical="center" wrapText="1"/>
    </xf>
    <xf numFmtId="166" fontId="8" fillId="0" borderId="55" xfId="0" applyNumberFormat="1" applyFont="1" applyFill="1" applyBorder="1" applyAlignment="1">
      <alignment vertical="center"/>
    </xf>
    <xf numFmtId="166" fontId="8" fillId="0" borderId="58" xfId="0" applyNumberFormat="1" applyFont="1" applyFill="1" applyBorder="1" applyAlignment="1">
      <alignment vertical="center"/>
    </xf>
    <xf numFmtId="0" fontId="8" fillId="0" borderId="86" xfId="0" applyFont="1" applyFill="1" applyBorder="1" applyAlignment="1">
      <alignment horizontal="left" vertical="center"/>
    </xf>
    <xf numFmtId="166" fontId="8" fillId="0" borderId="67" xfId="0" applyNumberFormat="1" applyFont="1" applyFill="1" applyBorder="1" applyAlignment="1">
      <alignment vertical="center"/>
    </xf>
    <xf numFmtId="166" fontId="8" fillId="0" borderId="87" xfId="0" applyNumberFormat="1" applyFont="1" applyFill="1" applyBorder="1" applyAlignment="1">
      <alignment vertical="center"/>
    </xf>
    <xf numFmtId="166" fontId="8" fillId="0" borderId="68" xfId="0" applyNumberFormat="1" applyFont="1" applyFill="1" applyBorder="1" applyAlignment="1">
      <alignment vertical="center"/>
    </xf>
    <xf numFmtId="166" fontId="8" fillId="0" borderId="88" xfId="0" applyNumberFormat="1" applyFont="1" applyFill="1" applyBorder="1" applyAlignment="1">
      <alignment vertical="center"/>
    </xf>
    <xf numFmtId="166" fontId="16" fillId="0" borderId="65" xfId="0" applyNumberFormat="1" applyFont="1" applyFill="1" applyBorder="1" applyAlignment="1">
      <alignment vertical="center"/>
    </xf>
    <xf numFmtId="166" fontId="16" fillId="0" borderId="66" xfId="0" applyNumberFormat="1" applyFont="1" applyFill="1" applyBorder="1" applyAlignment="1">
      <alignment vertical="center"/>
    </xf>
    <xf numFmtId="166" fontId="67" fillId="0" borderId="45" xfId="0" applyNumberFormat="1" applyFont="1" applyFill="1" applyBorder="1" applyAlignment="1">
      <alignment vertical="center"/>
    </xf>
    <xf numFmtId="166" fontId="67" fillId="0" borderId="88" xfId="0" applyNumberFormat="1" applyFont="1" applyFill="1" applyBorder="1" applyAlignment="1">
      <alignment vertical="center"/>
    </xf>
    <xf numFmtId="166" fontId="19" fillId="0" borderId="63" xfId="0" applyNumberFormat="1" applyFont="1" applyFill="1" applyBorder="1" applyAlignment="1">
      <alignment horizontal="right" vertical="center"/>
    </xf>
    <xf numFmtId="166" fontId="19" fillId="0" borderId="89" xfId="0" applyNumberFormat="1" applyFont="1" applyFill="1" applyBorder="1" applyAlignment="1">
      <alignment horizontal="right" vertical="center"/>
    </xf>
    <xf numFmtId="166" fontId="19" fillId="0" borderId="90" xfId="0" applyNumberFormat="1" applyFont="1" applyFill="1" applyBorder="1" applyAlignment="1">
      <alignment horizontal="right" vertical="center"/>
    </xf>
    <xf numFmtId="165" fontId="19" fillId="0" borderId="90" xfId="0" applyNumberFormat="1" applyFont="1" applyFill="1" applyBorder="1" applyAlignment="1">
      <alignment horizontal="right" vertical="center"/>
    </xf>
    <xf numFmtId="165" fontId="19" fillId="0" borderId="67" xfId="0" applyNumberFormat="1" applyFont="1" applyFill="1" applyBorder="1" applyAlignment="1">
      <alignment horizontal="right" vertical="center"/>
    </xf>
    <xf numFmtId="1" fontId="19" fillId="0" borderId="68" xfId="0" applyNumberFormat="1" applyFont="1" applyFill="1" applyBorder="1" applyAlignment="1">
      <alignment horizontal="right" vertical="center"/>
    </xf>
    <xf numFmtId="165" fontId="19" fillId="0" borderId="79" xfId="0" applyNumberFormat="1" applyFont="1" applyFill="1" applyBorder="1" applyAlignment="1">
      <alignment horizontal="right" vertical="center"/>
    </xf>
    <xf numFmtId="166" fontId="19" fillId="0" borderId="44" xfId="0" applyNumberFormat="1" applyFont="1" applyFill="1" applyBorder="1" applyAlignment="1">
      <alignment horizontal="right" vertical="center"/>
    </xf>
    <xf numFmtId="166" fontId="8" fillId="0" borderId="56" xfId="0" applyNumberFormat="1" applyFont="1" applyFill="1" applyBorder="1" applyAlignment="1">
      <alignment horizontal="right" vertical="center"/>
    </xf>
    <xf numFmtId="166" fontId="8" fillId="0" borderId="57" xfId="0" applyNumberFormat="1" applyFont="1" applyFill="1" applyBorder="1" applyAlignment="1">
      <alignment horizontal="right" vertical="center"/>
    </xf>
    <xf numFmtId="166" fontId="8" fillId="2" borderId="56" xfId="0" applyNumberFormat="1" applyFont="1" applyFill="1" applyBorder="1" applyAlignment="1">
      <alignment horizontal="right" vertical="center"/>
    </xf>
    <xf numFmtId="166" fontId="43" fillId="2" borderId="8" xfId="0" applyNumberFormat="1" applyFont="1" applyFill="1" applyBorder="1" applyAlignment="1">
      <alignment vertical="center"/>
    </xf>
    <xf numFmtId="166" fontId="43" fillId="2" borderId="1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19" fillId="0" borderId="60" xfId="0" applyNumberFormat="1" applyFont="1" applyFill="1" applyBorder="1" applyAlignment="1">
      <alignment horizontal="right" vertical="center"/>
    </xf>
    <xf numFmtId="166" fontId="19" fillId="0" borderId="159" xfId="0" applyNumberFormat="1" applyFont="1" applyFill="1" applyBorder="1" applyAlignment="1">
      <alignment horizontal="right" vertical="center"/>
    </xf>
    <xf numFmtId="166" fontId="19" fillId="0" borderId="47" xfId="0" applyNumberFormat="1" applyFont="1" applyFill="1" applyBorder="1" applyAlignment="1">
      <alignment horizontal="right" vertical="center"/>
    </xf>
    <xf numFmtId="166" fontId="19" fillId="0" borderId="99" xfId="0" applyNumberFormat="1" applyFont="1" applyFill="1" applyBorder="1" applyAlignment="1">
      <alignment horizontal="right" vertical="center"/>
    </xf>
    <xf numFmtId="166" fontId="34" fillId="0" borderId="159" xfId="0" applyNumberFormat="1" applyFont="1" applyFill="1" applyBorder="1" applyAlignment="1">
      <alignment horizontal="right" vertical="center"/>
    </xf>
    <xf numFmtId="0" fontId="19" fillId="0" borderId="94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48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horizontal="left" vertical="center" wrapText="1"/>
    </xf>
    <xf numFmtId="0" fontId="19" fillId="0" borderId="84" xfId="0" applyFont="1" applyFill="1" applyBorder="1" applyAlignment="1">
      <alignment vertical="center"/>
    </xf>
    <xf numFmtId="0" fontId="19" fillId="0" borderId="95" xfId="0" applyFont="1" applyFill="1" applyBorder="1" applyAlignment="1">
      <alignment horizontal="center" vertical="center"/>
    </xf>
    <xf numFmtId="166" fontId="8" fillId="0" borderId="8" xfId="0" applyNumberFormat="1" applyFont="1" applyBorder="1" applyAlignment="1">
      <alignment vertical="center"/>
    </xf>
    <xf numFmtId="166" fontId="8" fillId="0" borderId="72" xfId="0" applyNumberFormat="1" applyFont="1" applyFill="1" applyBorder="1" applyAlignment="1">
      <alignment vertical="center"/>
    </xf>
    <xf numFmtId="166" fontId="8" fillId="0" borderId="74" xfId="0" applyNumberFormat="1" applyFont="1" applyFill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9" fillId="0" borderId="56" xfId="0" applyFont="1" applyFill="1" applyBorder="1" applyAlignment="1">
      <alignment horizontal="left" vertical="center"/>
    </xf>
    <xf numFmtId="10" fontId="8" fillId="0" borderId="56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66" fontId="8" fillId="0" borderId="44" xfId="0" applyNumberFormat="1" applyFont="1" applyFill="1" applyBorder="1" applyAlignment="1">
      <alignment vertical="center"/>
    </xf>
    <xf numFmtId="166" fontId="19" fillId="0" borderId="37" xfId="0" applyNumberFormat="1" applyFont="1" applyFill="1" applyBorder="1" applyAlignment="1">
      <alignment vertical="center"/>
    </xf>
    <xf numFmtId="166" fontId="19" fillId="0" borderId="100" xfId="0" applyNumberFormat="1" applyFont="1" applyFill="1" applyBorder="1" applyAlignment="1">
      <alignment vertical="center"/>
    </xf>
    <xf numFmtId="166" fontId="19" fillId="0" borderId="51" xfId="0" applyNumberFormat="1" applyFont="1" applyFill="1" applyBorder="1" applyAlignment="1">
      <alignment vertical="center"/>
    </xf>
    <xf numFmtId="0" fontId="56" fillId="0" borderId="39" xfId="0" applyFont="1" applyFill="1" applyBorder="1" applyAlignment="1">
      <alignment vertical="center"/>
    </xf>
    <xf numFmtId="0" fontId="54" fillId="0" borderId="39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66" fontId="12" fillId="0" borderId="15" xfId="0" applyNumberFormat="1" applyFont="1" applyFill="1" applyBorder="1" applyAlignment="1">
      <alignment vertical="center"/>
    </xf>
    <xf numFmtId="166" fontId="68" fillId="0" borderId="15" xfId="0" applyNumberFormat="1" applyFont="1" applyFill="1" applyBorder="1" applyAlignment="1">
      <alignment vertical="center"/>
    </xf>
    <xf numFmtId="166" fontId="16" fillId="0" borderId="15" xfId="0" applyNumberFormat="1" applyFont="1" applyFill="1" applyBorder="1" applyAlignment="1">
      <alignment vertical="center"/>
    </xf>
    <xf numFmtId="166" fontId="34" fillId="0" borderId="53" xfId="0" applyNumberFormat="1" applyFont="1" applyFill="1" applyBorder="1" applyAlignment="1">
      <alignment horizontal="right" vertical="center"/>
    </xf>
    <xf numFmtId="166" fontId="34" fillId="0" borderId="54" xfId="0" applyNumberFormat="1" applyFont="1" applyFill="1" applyBorder="1" applyAlignment="1">
      <alignment horizontal="right" vertical="center"/>
    </xf>
    <xf numFmtId="166" fontId="34" fillId="0" borderId="39" xfId="0" applyNumberFormat="1" applyFont="1" applyFill="1" applyBorder="1" applyAlignment="1">
      <alignment horizontal="right" vertical="center"/>
    </xf>
    <xf numFmtId="166" fontId="34" fillId="0" borderId="40" xfId="0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vertical="center"/>
    </xf>
    <xf numFmtId="166" fontId="43" fillId="2" borderId="21" xfId="0" applyNumberFormat="1" applyFont="1" applyFill="1" applyBorder="1" applyAlignment="1">
      <alignment vertical="center"/>
    </xf>
    <xf numFmtId="166" fontId="8" fillId="0" borderId="153" xfId="0" applyNumberFormat="1" applyFont="1" applyFill="1" applyBorder="1" applyAlignment="1">
      <alignment vertical="center"/>
    </xf>
    <xf numFmtId="166" fontId="8" fillId="2" borderId="61" xfId="0" applyNumberFormat="1" applyFont="1" applyFill="1" applyBorder="1" applyAlignment="1">
      <alignment vertical="center"/>
    </xf>
    <xf numFmtId="166" fontId="8" fillId="2" borderId="60" xfId="0" applyNumberFormat="1" applyFont="1" applyFill="1" applyBorder="1" applyAlignment="1">
      <alignment vertical="center"/>
    </xf>
    <xf numFmtId="166" fontId="8" fillId="0" borderId="19" xfId="0" applyNumberFormat="1" applyFont="1" applyFill="1" applyBorder="1" applyAlignment="1">
      <alignment horizontal="right" vertical="center" wrapText="1"/>
    </xf>
    <xf numFmtId="166" fontId="8" fillId="0" borderId="77" xfId="0" applyNumberFormat="1" applyFont="1" applyFill="1" applyBorder="1" applyAlignment="1">
      <alignment vertical="center"/>
    </xf>
    <xf numFmtId="166" fontId="19" fillId="0" borderId="64" xfId="0" applyNumberFormat="1" applyFont="1" applyFill="1" applyBorder="1" applyAlignment="1">
      <alignment horizontal="right" vertical="center"/>
    </xf>
    <xf numFmtId="166" fontId="19" fillId="0" borderId="165" xfId="0" applyNumberFormat="1" applyFont="1" applyFill="1" applyBorder="1" applyAlignment="1">
      <alignment horizontal="right" vertical="center"/>
    </xf>
    <xf numFmtId="166" fontId="79" fillId="0" borderId="53" xfId="0" applyNumberFormat="1" applyFont="1" applyFill="1" applyBorder="1" applyAlignment="1">
      <alignment vertical="center"/>
    </xf>
    <xf numFmtId="166" fontId="43" fillId="0" borderId="54" xfId="0" applyNumberFormat="1" applyFont="1" applyFill="1" applyBorder="1" applyAlignment="1">
      <alignment vertical="center"/>
    </xf>
    <xf numFmtId="166" fontId="43" fillId="0" borderId="38" xfId="0" applyNumberFormat="1" applyFont="1" applyFill="1" applyBorder="1" applyAlignment="1">
      <alignment vertical="center"/>
    </xf>
    <xf numFmtId="166" fontId="43" fillId="0" borderId="73" xfId="0" applyNumberFormat="1" applyFont="1" applyFill="1" applyBorder="1" applyAlignment="1">
      <alignment vertical="center"/>
    </xf>
    <xf numFmtId="166" fontId="43" fillId="0" borderId="72" xfId="0" applyNumberFormat="1" applyFont="1" applyFill="1" applyBorder="1" applyAlignment="1">
      <alignment vertical="center"/>
    </xf>
    <xf numFmtId="166" fontId="8" fillId="0" borderId="54" xfId="0" applyNumberFormat="1" applyFont="1" applyFill="1" applyBorder="1" applyAlignment="1">
      <alignment vertical="center"/>
    </xf>
    <xf numFmtId="166" fontId="43" fillId="0" borderId="40" xfId="0" applyNumberFormat="1" applyFont="1" applyFill="1" applyBorder="1" applyAlignment="1">
      <alignment vertical="center"/>
    </xf>
    <xf numFmtId="166" fontId="8" fillId="0" borderId="54" xfId="0" applyNumberFormat="1" applyFont="1" applyFill="1" applyBorder="1" applyAlignment="1">
      <alignment horizontal="right" vertical="center"/>
    </xf>
    <xf numFmtId="166" fontId="8" fillId="0" borderId="40" xfId="0" applyNumberFormat="1" applyFont="1" applyFill="1" applyBorder="1" applyAlignment="1">
      <alignment vertical="center"/>
    </xf>
    <xf numFmtId="166" fontId="79" fillId="0" borderId="56" xfId="0" applyNumberFormat="1" applyFont="1" applyFill="1" applyBorder="1" applyAlignment="1">
      <alignment vertical="center"/>
    </xf>
    <xf numFmtId="166" fontId="43" fillId="0" borderId="7" xfId="0" applyNumberFormat="1" applyFont="1" applyFill="1" applyBorder="1" applyAlignment="1">
      <alignment vertical="center"/>
    </xf>
    <xf numFmtId="166" fontId="43" fillId="0" borderId="60" xfId="0" applyNumberFormat="1" applyFont="1" applyFill="1" applyBorder="1" applyAlignment="1">
      <alignment vertical="center"/>
    </xf>
    <xf numFmtId="166" fontId="43" fillId="0" borderId="57" xfId="0" applyNumberFormat="1" applyFont="1" applyFill="1" applyBorder="1" applyAlignment="1">
      <alignment vertical="center"/>
    </xf>
    <xf numFmtId="166" fontId="8" fillId="0" borderId="91" xfId="0" applyNumberFormat="1" applyFont="1" applyFill="1" applyBorder="1" applyAlignment="1">
      <alignment vertical="center" wrapText="1"/>
    </xf>
    <xf numFmtId="166" fontId="79" fillId="0" borderId="61" xfId="0" applyNumberFormat="1" applyFont="1" applyFill="1" applyBorder="1" applyAlignment="1">
      <alignment vertical="center"/>
    </xf>
    <xf numFmtId="166" fontId="43" fillId="0" borderId="58" xfId="0" applyNumberFormat="1" applyFont="1" applyFill="1" applyBorder="1" applyAlignment="1">
      <alignment vertical="center"/>
    </xf>
    <xf numFmtId="166" fontId="79" fillId="0" borderId="61" xfId="0" applyNumberFormat="1" applyFont="1" applyFill="1" applyBorder="1" applyAlignment="1">
      <alignment horizontal="right" vertical="center"/>
    </xf>
    <xf numFmtId="166" fontId="43" fillId="0" borderId="8" xfId="0" applyNumberFormat="1" applyFont="1" applyFill="1" applyBorder="1" applyAlignment="1">
      <alignment horizontal="right" vertical="center"/>
    </xf>
    <xf numFmtId="166" fontId="43" fillId="0" borderId="57" xfId="0" applyNumberFormat="1" applyFont="1" applyFill="1" applyBorder="1" applyAlignment="1">
      <alignment horizontal="right" vertical="center"/>
    </xf>
    <xf numFmtId="166" fontId="43" fillId="0" borderId="61" xfId="0" applyNumberFormat="1" applyFont="1" applyFill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166" fontId="8" fillId="0" borderId="58" xfId="0" applyNumberFormat="1" applyFont="1" applyFill="1" applyBorder="1" applyAlignment="1">
      <alignment horizontal="right" vertical="center"/>
    </xf>
    <xf numFmtId="166" fontId="28" fillId="0" borderId="61" xfId="0" applyNumberFormat="1" applyFont="1" applyFill="1" applyBorder="1" applyAlignment="1">
      <alignment vertical="center"/>
    </xf>
    <xf numFmtId="166" fontId="19" fillId="0" borderId="8" xfId="0" applyNumberFormat="1" applyFont="1" applyFill="1" applyBorder="1" applyAlignment="1">
      <alignment vertical="center"/>
    </xf>
    <xf numFmtId="166" fontId="18" fillId="0" borderId="61" xfId="0" applyNumberFormat="1" applyFont="1" applyFill="1" applyBorder="1" applyAlignment="1">
      <alignment vertical="center"/>
    </xf>
    <xf numFmtId="166" fontId="18" fillId="0" borderId="92" xfId="0" applyNumberFormat="1" applyFont="1" applyFill="1" applyBorder="1" applyAlignment="1">
      <alignment vertical="center"/>
    </xf>
    <xf numFmtId="166" fontId="43" fillId="0" borderId="85" xfId="0" applyNumberFormat="1" applyFont="1" applyFill="1" applyBorder="1" applyAlignment="1">
      <alignment vertical="center"/>
    </xf>
    <xf numFmtId="166" fontId="8" fillId="0" borderId="60" xfId="0" applyNumberFormat="1" applyFont="1" applyFill="1" applyBorder="1" applyAlignment="1">
      <alignment horizontal="right" vertical="center"/>
    </xf>
    <xf numFmtId="166" fontId="43" fillId="2" borderId="61" xfId="0" applyNumberFormat="1" applyFont="1" applyFill="1" applyBorder="1" applyAlignment="1">
      <alignment vertical="center"/>
    </xf>
    <xf numFmtId="166" fontId="8" fillId="0" borderId="58" xfId="0" applyNumberFormat="1" applyFont="1" applyFill="1" applyBorder="1" applyAlignment="1">
      <alignment vertical="center" wrapText="1"/>
    </xf>
    <xf numFmtId="166" fontId="8" fillId="0" borderId="57" xfId="0" applyNumberFormat="1" applyFont="1" applyFill="1" applyBorder="1" applyAlignment="1">
      <alignment vertical="center" wrapText="1"/>
    </xf>
    <xf numFmtId="166" fontId="43" fillId="0" borderId="56" xfId="0" applyNumberFormat="1" applyFont="1" applyFill="1" applyBorder="1" applyAlignment="1">
      <alignment vertical="center"/>
    </xf>
    <xf numFmtId="166" fontId="8" fillId="0" borderId="63" xfId="0" applyNumberFormat="1" applyFont="1" applyFill="1" applyBorder="1" applyAlignment="1">
      <alignment vertical="center"/>
    </xf>
    <xf numFmtId="166" fontId="8" fillId="0" borderId="90" xfId="0" applyNumberFormat="1" applyFont="1" applyFill="1" applyBorder="1" applyAlignment="1">
      <alignment vertical="center"/>
    </xf>
    <xf numFmtId="166" fontId="8" fillId="0" borderId="90" xfId="0" applyNumberFormat="1" applyFont="1" applyFill="1" applyBorder="1" applyAlignment="1">
      <alignment vertical="center" wrapText="1"/>
    </xf>
    <xf numFmtId="166" fontId="8" fillId="0" borderId="68" xfId="0" applyNumberFormat="1" applyFont="1" applyFill="1" applyBorder="1" applyAlignment="1">
      <alignment vertical="center" wrapText="1"/>
    </xf>
    <xf numFmtId="166" fontId="8" fillId="0" borderId="99" xfId="0" applyNumberFormat="1" applyFont="1" applyFill="1" applyBorder="1" applyAlignment="1">
      <alignment vertical="center"/>
    </xf>
    <xf numFmtId="166" fontId="8" fillId="0" borderId="47" xfId="0" applyNumberFormat="1" applyFont="1" applyFill="1" applyBorder="1" applyAlignment="1">
      <alignment vertical="center"/>
    </xf>
    <xf numFmtId="166" fontId="8" fillId="0" borderId="72" xfId="0" applyNumberFormat="1" applyFont="1" applyBorder="1" applyAlignment="1">
      <alignment vertical="center"/>
    </xf>
    <xf numFmtId="166" fontId="8" fillId="0" borderId="54" xfId="0" applyNumberFormat="1" applyFont="1" applyBorder="1" applyAlignment="1">
      <alignment vertical="center"/>
    </xf>
    <xf numFmtId="166" fontId="8" fillId="0" borderId="73" xfId="0" applyNumberFormat="1" applyFont="1" applyBorder="1" applyAlignment="1">
      <alignment vertical="center"/>
    </xf>
    <xf numFmtId="166" fontId="8" fillId="0" borderId="61" xfId="0" applyNumberFormat="1" applyFont="1" applyBorder="1" applyAlignment="1">
      <alignment vertical="center"/>
    </xf>
    <xf numFmtId="166" fontId="8" fillId="0" borderId="60" xfId="0" applyNumberFormat="1" applyFont="1" applyBorder="1" applyAlignment="1">
      <alignment vertical="center"/>
    </xf>
    <xf numFmtId="166" fontId="8" fillId="0" borderId="61" xfId="0" applyNumberFormat="1" applyFont="1" applyBorder="1" applyAlignment="1">
      <alignment horizontal="right" vertical="center"/>
    </xf>
    <xf numFmtId="166" fontId="8" fillId="0" borderId="60" xfId="0" applyNumberFormat="1" applyFont="1" applyBorder="1" applyAlignment="1">
      <alignment horizontal="right" vertical="center"/>
    </xf>
    <xf numFmtId="0" fontId="8" fillId="0" borderId="32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166" fontId="9" fillId="2" borderId="8" xfId="0" applyNumberFormat="1" applyFont="1" applyFill="1" applyBorder="1" applyAlignment="1">
      <alignment horizontal="right"/>
    </xf>
    <xf numFmtId="0" fontId="63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166" fontId="29" fillId="0" borderId="8" xfId="0" applyNumberFormat="1" applyFont="1" applyFill="1" applyBorder="1" applyAlignment="1">
      <alignment horizontal="right" vertical="center"/>
    </xf>
    <xf numFmtId="166" fontId="19" fillId="0" borderId="139" xfId="0" applyNumberFormat="1" applyFont="1" applyFill="1" applyBorder="1" applyAlignment="1">
      <alignment vertical="center"/>
    </xf>
    <xf numFmtId="0" fontId="34" fillId="2" borderId="2" xfId="0" applyFont="1" applyFill="1" applyBorder="1" applyAlignment="1">
      <alignment horizontal="center" vertical="center" wrapText="1"/>
    </xf>
    <xf numFmtId="0" fontId="38" fillId="0" borderId="135" xfId="0" applyFont="1" applyFill="1" applyBorder="1" applyAlignment="1">
      <alignment horizontal="center" vertical="center"/>
    </xf>
    <xf numFmtId="0" fontId="38" fillId="0" borderId="117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17" xfId="0" applyFont="1" applyFill="1" applyBorder="1" applyAlignment="1">
      <alignment horizontal="center" vertical="center" wrapText="1"/>
    </xf>
    <xf numFmtId="0" fontId="75" fillId="0" borderId="130" xfId="0" applyFont="1" applyFill="1" applyBorder="1" applyAlignment="1">
      <alignment horizontal="center" vertical="center" wrapText="1"/>
    </xf>
    <xf numFmtId="0" fontId="75" fillId="0" borderId="135" xfId="0" applyFont="1" applyFill="1" applyBorder="1" applyAlignment="1">
      <alignment horizontal="center" vertical="center"/>
    </xf>
    <xf numFmtId="0" fontId="75" fillId="0" borderId="117" xfId="0" applyFont="1" applyFill="1" applyBorder="1" applyAlignment="1">
      <alignment horizontal="center" vertical="center"/>
    </xf>
    <xf numFmtId="0" fontId="75" fillId="0" borderId="130" xfId="0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5" fillId="0" borderId="118" xfId="0" applyFont="1" applyFill="1" applyBorder="1" applyAlignment="1">
      <alignment horizontal="center" vertical="center"/>
    </xf>
    <xf numFmtId="0" fontId="75" fillId="0" borderId="119" xfId="0" applyFont="1" applyFill="1" applyBorder="1" applyAlignment="1">
      <alignment horizontal="center" vertical="center"/>
    </xf>
    <xf numFmtId="0" fontId="75" fillId="0" borderId="134" xfId="0" applyFont="1" applyFill="1" applyBorder="1" applyAlignment="1">
      <alignment horizontal="center" vertical="center"/>
    </xf>
    <xf numFmtId="0" fontId="75" fillId="0" borderId="128" xfId="0" applyFont="1" applyFill="1" applyBorder="1" applyAlignment="1">
      <alignment horizontal="center" vertical="center"/>
    </xf>
    <xf numFmtId="166" fontId="8" fillId="0" borderId="121" xfId="0" applyNumberFormat="1" applyFont="1" applyFill="1" applyBorder="1" applyAlignment="1">
      <alignment horizontal="center" vertical="center" wrapText="1"/>
    </xf>
    <xf numFmtId="166" fontId="8" fillId="0" borderId="115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57" fillId="0" borderId="106" xfId="0" applyFont="1" applyFill="1" applyBorder="1" applyAlignment="1">
      <alignment horizontal="center" vertical="center" wrapText="1"/>
    </xf>
    <xf numFmtId="0" fontId="57" fillId="0" borderId="110" xfId="0" applyFont="1" applyFill="1" applyBorder="1" applyAlignment="1">
      <alignment horizontal="center" vertical="center" wrapText="1"/>
    </xf>
    <xf numFmtId="0" fontId="11" fillId="0" borderId="107" xfId="0" applyFont="1" applyFill="1" applyBorder="1" applyAlignment="1">
      <alignment horizontal="center" vertical="center" wrapText="1"/>
    </xf>
    <xf numFmtId="0" fontId="11" fillId="0" borderId="111" xfId="0" applyFont="1" applyFill="1" applyBorder="1" applyAlignment="1">
      <alignment horizontal="center" vertical="center" wrapText="1"/>
    </xf>
    <xf numFmtId="166" fontId="11" fillId="0" borderId="108" xfId="0" applyNumberFormat="1" applyFont="1" applyFill="1" applyBorder="1" applyAlignment="1">
      <alignment horizontal="center" vertical="center"/>
    </xf>
    <xf numFmtId="166" fontId="11" fillId="0" borderId="112" xfId="0" applyNumberFormat="1" applyFont="1" applyFill="1" applyBorder="1" applyAlignment="1">
      <alignment horizontal="center" vertical="center"/>
    </xf>
    <xf numFmtId="166" fontId="11" fillId="0" borderId="113" xfId="0" applyNumberFormat="1" applyFont="1" applyFill="1" applyBorder="1" applyAlignment="1">
      <alignment horizontal="center" vertical="center"/>
    </xf>
    <xf numFmtId="166" fontId="8" fillId="0" borderId="109" xfId="0" applyNumberFormat="1" applyFont="1" applyFill="1" applyBorder="1" applyAlignment="1">
      <alignment horizontal="center"/>
    </xf>
    <xf numFmtId="166" fontId="8" fillId="0" borderId="97" xfId="0" applyNumberFormat="1" applyFont="1" applyFill="1" applyBorder="1" applyAlignment="1">
      <alignment horizontal="center"/>
    </xf>
    <xf numFmtId="166" fontId="8" fillId="0" borderId="2" xfId="0" applyNumberFormat="1" applyFont="1" applyFill="1" applyBorder="1" applyAlignment="1">
      <alignment horizontal="center"/>
    </xf>
    <xf numFmtId="0" fontId="75" fillId="0" borderId="20" xfId="0" applyFont="1" applyFill="1" applyBorder="1" applyAlignment="1">
      <alignment horizontal="center" vertical="center"/>
    </xf>
    <xf numFmtId="0" fontId="7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wrapText="1" shrinkToFit="1"/>
    </xf>
    <xf numFmtId="0" fontId="19" fillId="0" borderId="21" xfId="0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49" fontId="35" fillId="0" borderId="33" xfId="0" applyNumberFormat="1" applyFont="1" applyBorder="1" applyAlignment="1">
      <alignment horizontal="right" vertical="center"/>
    </xf>
    <xf numFmtId="49" fontId="35" fillId="0" borderId="165" xfId="0" applyNumberFormat="1" applyFont="1" applyBorder="1" applyAlignment="1">
      <alignment horizontal="right" vertical="center"/>
    </xf>
    <xf numFmtId="165" fontId="5" fillId="0" borderId="93" xfId="0" applyNumberFormat="1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/>
    </xf>
    <xf numFmtId="0" fontId="5" fillId="0" borderId="9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165" fontId="10" fillId="0" borderId="37" xfId="0" applyNumberFormat="1" applyFont="1" applyBorder="1" applyAlignment="1">
      <alignment horizontal="center" vertical="center"/>
    </xf>
    <xf numFmtId="165" fontId="10" fillId="0" borderId="44" xfId="0" applyNumberFormat="1" applyFont="1" applyBorder="1" applyAlignment="1">
      <alignment horizontal="center" vertical="center"/>
    </xf>
    <xf numFmtId="165" fontId="10" fillId="0" borderId="164" xfId="0" applyNumberFormat="1" applyFont="1" applyBorder="1" applyAlignment="1">
      <alignment horizontal="center" vertical="center"/>
    </xf>
    <xf numFmtId="165" fontId="10" fillId="0" borderId="47" xfId="0" applyNumberFormat="1" applyFont="1" applyBorder="1" applyAlignment="1">
      <alignment horizontal="center" vertical="center"/>
    </xf>
    <xf numFmtId="0" fontId="51" fillId="0" borderId="32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wrapText="1"/>
    </xf>
    <xf numFmtId="0" fontId="51" fillId="0" borderId="0" xfId="0" applyFont="1" applyAlignment="1">
      <alignment horizontal="center" wrapText="1"/>
    </xf>
    <xf numFmtId="0" fontId="100" fillId="0" borderId="0" xfId="0" applyFont="1" applyAlignment="1">
      <alignment horizont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right" vertical="center" wrapText="1"/>
    </xf>
    <xf numFmtId="49" fontId="5" fillId="0" borderId="35" xfId="0" applyNumberFormat="1" applyFont="1" applyBorder="1" applyAlignment="1">
      <alignment horizontal="righ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wrapText="1"/>
    </xf>
    <xf numFmtId="0" fontId="46" fillId="0" borderId="20" xfId="0" applyFont="1" applyFill="1" applyBorder="1" applyAlignment="1">
      <alignment horizontal="center" wrapText="1"/>
    </xf>
    <xf numFmtId="0" fontId="46" fillId="0" borderId="19" xfId="0" applyFont="1" applyFill="1" applyBorder="1" applyAlignment="1">
      <alignment horizontal="center" wrapText="1"/>
    </xf>
    <xf numFmtId="0" fontId="46" fillId="0" borderId="8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/>
    </xf>
    <xf numFmtId="0" fontId="41" fillId="0" borderId="20" xfId="0" applyFont="1" applyFill="1" applyBorder="1" applyAlignment="1">
      <alignment horizontal="center"/>
    </xf>
    <xf numFmtId="0" fontId="41" fillId="0" borderId="19" xfId="0" applyFont="1" applyFill="1" applyBorder="1" applyAlignment="1">
      <alignment horizontal="center"/>
    </xf>
    <xf numFmtId="0" fontId="41" fillId="0" borderId="7" xfId="0" applyFont="1" applyFill="1" applyBorder="1" applyAlignment="1">
      <alignment horizontal="center" wrapText="1"/>
    </xf>
    <xf numFmtId="0" fontId="41" fillId="0" borderId="20" xfId="0" applyFont="1" applyFill="1" applyBorder="1" applyAlignment="1">
      <alignment horizontal="center" wrapText="1"/>
    </xf>
    <xf numFmtId="0" fontId="41" fillId="0" borderId="19" xfId="0" applyFont="1" applyFill="1" applyBorder="1" applyAlignment="1">
      <alignment horizontal="center" wrapText="1"/>
    </xf>
    <xf numFmtId="0" fontId="38" fillId="0" borderId="7" xfId="0" applyFont="1" applyFill="1" applyBorder="1" applyAlignment="1">
      <alignment horizontal="center" wrapText="1"/>
    </xf>
    <xf numFmtId="0" fontId="38" fillId="0" borderId="20" xfId="0" applyFont="1" applyFill="1" applyBorder="1" applyAlignment="1">
      <alignment horizontal="center" wrapText="1"/>
    </xf>
    <xf numFmtId="0" fontId="38" fillId="0" borderId="19" xfId="0" applyFont="1" applyFill="1" applyBorder="1" applyAlignment="1">
      <alignment horizontal="center" wrapText="1"/>
    </xf>
    <xf numFmtId="0" fontId="38" fillId="0" borderId="8" xfId="0" applyFont="1" applyFill="1" applyBorder="1" applyAlignment="1">
      <alignment horizontal="center" wrapText="1"/>
    </xf>
    <xf numFmtId="0" fontId="75" fillId="0" borderId="161" xfId="0" applyFont="1" applyFill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vertical="center" wrapText="1"/>
    </xf>
    <xf numFmtId="0" fontId="75" fillId="0" borderId="16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7" xfId="0" applyFont="1" applyBorder="1" applyAlignment="1">
      <alignment horizontal="center" wrapText="1"/>
    </xf>
    <xf numFmtId="0" fontId="38" fillId="0" borderId="20" xfId="0" applyFont="1" applyBorder="1" applyAlignment="1">
      <alignment horizontal="center" wrapText="1"/>
    </xf>
    <xf numFmtId="0" fontId="38" fillId="0" borderId="19" xfId="0" applyFont="1" applyBorder="1" applyAlignment="1">
      <alignment horizontal="center" wrapText="1"/>
    </xf>
    <xf numFmtId="0" fontId="39" fillId="0" borderId="7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9" fillId="0" borderId="8" xfId="0" applyFont="1" applyBorder="1" applyAlignment="1">
      <alignment horizontal="center" vertical="center" wrapText="1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justify"/>
    </xf>
    <xf numFmtId="0" fontId="6" fillId="0" borderId="0" xfId="0" applyFont="1" applyFill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85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/>
    </xf>
    <xf numFmtId="0" fontId="38" fillId="0" borderId="50" xfId="0" applyFont="1" applyFill="1" applyBorder="1" applyAlignment="1">
      <alignment horizontal="center" vertical="center"/>
    </xf>
    <xf numFmtId="0" fontId="38" fillId="0" borderId="51" xfId="0" applyFont="1" applyFill="1" applyBorder="1" applyAlignment="1">
      <alignment horizontal="center" vertical="center"/>
    </xf>
    <xf numFmtId="0" fontId="38" fillId="0" borderId="49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80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8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5" fillId="0" borderId="16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horizontal="center" vertical="center"/>
    </xf>
    <xf numFmtId="0" fontId="55" fillId="0" borderId="24" xfId="0" applyFont="1" applyFill="1" applyBorder="1" applyAlignment="1">
      <alignment horizontal="center" vertical="center"/>
    </xf>
    <xf numFmtId="0" fontId="55" fillId="0" borderId="7" xfId="0" applyFont="1" applyFill="1" applyBorder="1" applyAlignment="1">
      <alignment horizontal="center"/>
    </xf>
    <xf numFmtId="0" fontId="55" fillId="0" borderId="20" xfId="0" applyFont="1" applyFill="1" applyBorder="1" applyAlignment="1">
      <alignment horizontal="center"/>
    </xf>
    <xf numFmtId="0" fontId="55" fillId="0" borderId="19" xfId="0" applyFont="1" applyFill="1" applyBorder="1" applyAlignment="1">
      <alignment horizontal="center"/>
    </xf>
    <xf numFmtId="0" fontId="55" fillId="0" borderId="23" xfId="0" applyFont="1" applyFill="1" applyBorder="1" applyAlignment="1">
      <alignment horizontal="center"/>
    </xf>
    <xf numFmtId="0" fontId="55" fillId="0" borderId="22" xfId="0" applyFont="1" applyFill="1" applyBorder="1" applyAlignment="1">
      <alignment horizontal="center"/>
    </xf>
    <xf numFmtId="0" fontId="55" fillId="0" borderId="13" xfId="0" applyFont="1" applyFill="1" applyBorder="1" applyAlignment="1">
      <alignment horizontal="center" vertical="center" wrapText="1"/>
    </xf>
    <xf numFmtId="0" fontId="55" fillId="0" borderId="2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opLeftCell="A82" workbookViewId="0">
      <selection activeCell="D11" sqref="D11"/>
    </sheetView>
  </sheetViews>
  <sheetFormatPr defaultRowHeight="15" x14ac:dyDescent="0.25"/>
  <cols>
    <col min="1" max="1" width="4.42578125" style="446" customWidth="1"/>
    <col min="2" max="2" width="56.85546875" style="446" customWidth="1"/>
    <col min="3" max="3" width="15.28515625" style="532" customWidth="1"/>
    <col min="4" max="4" width="14.140625" style="446" customWidth="1"/>
    <col min="5" max="5" width="8.5703125" style="446" customWidth="1"/>
    <col min="6" max="6" width="10.5703125" style="446" customWidth="1"/>
    <col min="7" max="7" width="8.42578125" style="446" customWidth="1"/>
    <col min="8" max="8" width="10.42578125" style="446" bestFit="1" customWidth="1"/>
    <col min="9" max="255" width="8.85546875" style="446"/>
    <col min="256" max="256" width="4.42578125" style="446" customWidth="1"/>
    <col min="257" max="257" width="56.85546875" style="446" customWidth="1"/>
    <col min="258" max="258" width="14.140625" style="446" customWidth="1"/>
    <col min="259" max="259" width="13.42578125" style="446" customWidth="1"/>
    <col min="260" max="260" width="7.42578125" style="446" customWidth="1"/>
    <col min="261" max="261" width="7.28515625" style="446" customWidth="1"/>
    <col min="262" max="262" width="7.42578125" style="446" customWidth="1"/>
    <col min="263" max="263" width="8.42578125" style="446" customWidth="1"/>
    <col min="264" max="264" width="10.42578125" style="446" bestFit="1" customWidth="1"/>
    <col min="265" max="511" width="8.85546875" style="446"/>
    <col min="512" max="512" width="4.42578125" style="446" customWidth="1"/>
    <col min="513" max="513" width="56.85546875" style="446" customWidth="1"/>
    <col min="514" max="514" width="14.140625" style="446" customWidth="1"/>
    <col min="515" max="515" width="13.42578125" style="446" customWidth="1"/>
    <col min="516" max="516" width="7.42578125" style="446" customWidth="1"/>
    <col min="517" max="517" width="7.28515625" style="446" customWidth="1"/>
    <col min="518" max="518" width="7.42578125" style="446" customWidth="1"/>
    <col min="519" max="519" width="8.42578125" style="446" customWidth="1"/>
    <col min="520" max="520" width="10.42578125" style="446" bestFit="1" customWidth="1"/>
    <col min="521" max="767" width="8.85546875" style="446"/>
    <col min="768" max="768" width="4.42578125" style="446" customWidth="1"/>
    <col min="769" max="769" width="56.85546875" style="446" customWidth="1"/>
    <col min="770" max="770" width="14.140625" style="446" customWidth="1"/>
    <col min="771" max="771" width="13.42578125" style="446" customWidth="1"/>
    <col min="772" max="772" width="7.42578125" style="446" customWidth="1"/>
    <col min="773" max="773" width="7.28515625" style="446" customWidth="1"/>
    <col min="774" max="774" width="7.42578125" style="446" customWidth="1"/>
    <col min="775" max="775" width="8.42578125" style="446" customWidth="1"/>
    <col min="776" max="776" width="10.42578125" style="446" bestFit="1" customWidth="1"/>
    <col min="777" max="1023" width="8.85546875" style="446"/>
    <col min="1024" max="1024" width="4.42578125" style="446" customWidth="1"/>
    <col min="1025" max="1025" width="56.85546875" style="446" customWidth="1"/>
    <col min="1026" max="1026" width="14.140625" style="446" customWidth="1"/>
    <col min="1027" max="1027" width="13.42578125" style="446" customWidth="1"/>
    <col min="1028" max="1028" width="7.42578125" style="446" customWidth="1"/>
    <col min="1029" max="1029" width="7.28515625" style="446" customWidth="1"/>
    <col min="1030" max="1030" width="7.42578125" style="446" customWidth="1"/>
    <col min="1031" max="1031" width="8.42578125" style="446" customWidth="1"/>
    <col min="1032" max="1032" width="10.42578125" style="446" bestFit="1" customWidth="1"/>
    <col min="1033" max="1279" width="8.85546875" style="446"/>
    <col min="1280" max="1280" width="4.42578125" style="446" customWidth="1"/>
    <col min="1281" max="1281" width="56.85546875" style="446" customWidth="1"/>
    <col min="1282" max="1282" width="14.140625" style="446" customWidth="1"/>
    <col min="1283" max="1283" width="13.42578125" style="446" customWidth="1"/>
    <col min="1284" max="1284" width="7.42578125" style="446" customWidth="1"/>
    <col min="1285" max="1285" width="7.28515625" style="446" customWidth="1"/>
    <col min="1286" max="1286" width="7.42578125" style="446" customWidth="1"/>
    <col min="1287" max="1287" width="8.42578125" style="446" customWidth="1"/>
    <col min="1288" max="1288" width="10.42578125" style="446" bestFit="1" customWidth="1"/>
    <col min="1289" max="1535" width="8.85546875" style="446"/>
    <col min="1536" max="1536" width="4.42578125" style="446" customWidth="1"/>
    <col min="1537" max="1537" width="56.85546875" style="446" customWidth="1"/>
    <col min="1538" max="1538" width="14.140625" style="446" customWidth="1"/>
    <col min="1539" max="1539" width="13.42578125" style="446" customWidth="1"/>
    <col min="1540" max="1540" width="7.42578125" style="446" customWidth="1"/>
    <col min="1541" max="1541" width="7.28515625" style="446" customWidth="1"/>
    <col min="1542" max="1542" width="7.42578125" style="446" customWidth="1"/>
    <col min="1543" max="1543" width="8.42578125" style="446" customWidth="1"/>
    <col min="1544" max="1544" width="10.42578125" style="446" bestFit="1" customWidth="1"/>
    <col min="1545" max="1791" width="8.85546875" style="446"/>
    <col min="1792" max="1792" width="4.42578125" style="446" customWidth="1"/>
    <col min="1793" max="1793" width="56.85546875" style="446" customWidth="1"/>
    <col min="1794" max="1794" width="14.140625" style="446" customWidth="1"/>
    <col min="1795" max="1795" width="13.42578125" style="446" customWidth="1"/>
    <col min="1796" max="1796" width="7.42578125" style="446" customWidth="1"/>
    <col min="1797" max="1797" width="7.28515625" style="446" customWidth="1"/>
    <col min="1798" max="1798" width="7.42578125" style="446" customWidth="1"/>
    <col min="1799" max="1799" width="8.42578125" style="446" customWidth="1"/>
    <col min="1800" max="1800" width="10.42578125" style="446" bestFit="1" customWidth="1"/>
    <col min="1801" max="2047" width="8.85546875" style="446"/>
    <col min="2048" max="2048" width="4.42578125" style="446" customWidth="1"/>
    <col min="2049" max="2049" width="56.85546875" style="446" customWidth="1"/>
    <col min="2050" max="2050" width="14.140625" style="446" customWidth="1"/>
    <col min="2051" max="2051" width="13.42578125" style="446" customWidth="1"/>
    <col min="2052" max="2052" width="7.42578125" style="446" customWidth="1"/>
    <col min="2053" max="2053" width="7.28515625" style="446" customWidth="1"/>
    <col min="2054" max="2054" width="7.42578125" style="446" customWidth="1"/>
    <col min="2055" max="2055" width="8.42578125" style="446" customWidth="1"/>
    <col min="2056" max="2056" width="10.42578125" style="446" bestFit="1" customWidth="1"/>
    <col min="2057" max="2303" width="8.85546875" style="446"/>
    <col min="2304" max="2304" width="4.42578125" style="446" customWidth="1"/>
    <col min="2305" max="2305" width="56.85546875" style="446" customWidth="1"/>
    <col min="2306" max="2306" width="14.140625" style="446" customWidth="1"/>
    <col min="2307" max="2307" width="13.42578125" style="446" customWidth="1"/>
    <col min="2308" max="2308" width="7.42578125" style="446" customWidth="1"/>
    <col min="2309" max="2309" width="7.28515625" style="446" customWidth="1"/>
    <col min="2310" max="2310" width="7.42578125" style="446" customWidth="1"/>
    <col min="2311" max="2311" width="8.42578125" style="446" customWidth="1"/>
    <col min="2312" max="2312" width="10.42578125" style="446" bestFit="1" customWidth="1"/>
    <col min="2313" max="2559" width="8.85546875" style="446"/>
    <col min="2560" max="2560" width="4.42578125" style="446" customWidth="1"/>
    <col min="2561" max="2561" width="56.85546875" style="446" customWidth="1"/>
    <col min="2562" max="2562" width="14.140625" style="446" customWidth="1"/>
    <col min="2563" max="2563" width="13.42578125" style="446" customWidth="1"/>
    <col min="2564" max="2564" width="7.42578125" style="446" customWidth="1"/>
    <col min="2565" max="2565" width="7.28515625" style="446" customWidth="1"/>
    <col min="2566" max="2566" width="7.42578125" style="446" customWidth="1"/>
    <col min="2567" max="2567" width="8.42578125" style="446" customWidth="1"/>
    <col min="2568" max="2568" width="10.42578125" style="446" bestFit="1" customWidth="1"/>
    <col min="2569" max="2815" width="8.85546875" style="446"/>
    <col min="2816" max="2816" width="4.42578125" style="446" customWidth="1"/>
    <col min="2817" max="2817" width="56.85546875" style="446" customWidth="1"/>
    <col min="2818" max="2818" width="14.140625" style="446" customWidth="1"/>
    <col min="2819" max="2819" width="13.42578125" style="446" customWidth="1"/>
    <col min="2820" max="2820" width="7.42578125" style="446" customWidth="1"/>
    <col min="2821" max="2821" width="7.28515625" style="446" customWidth="1"/>
    <col min="2822" max="2822" width="7.42578125" style="446" customWidth="1"/>
    <col min="2823" max="2823" width="8.42578125" style="446" customWidth="1"/>
    <col min="2824" max="2824" width="10.42578125" style="446" bestFit="1" customWidth="1"/>
    <col min="2825" max="3071" width="8.85546875" style="446"/>
    <col min="3072" max="3072" width="4.42578125" style="446" customWidth="1"/>
    <col min="3073" max="3073" width="56.85546875" style="446" customWidth="1"/>
    <col min="3074" max="3074" width="14.140625" style="446" customWidth="1"/>
    <col min="3075" max="3075" width="13.42578125" style="446" customWidth="1"/>
    <col min="3076" max="3076" width="7.42578125" style="446" customWidth="1"/>
    <col min="3077" max="3077" width="7.28515625" style="446" customWidth="1"/>
    <col min="3078" max="3078" width="7.42578125" style="446" customWidth="1"/>
    <col min="3079" max="3079" width="8.42578125" style="446" customWidth="1"/>
    <col min="3080" max="3080" width="10.42578125" style="446" bestFit="1" customWidth="1"/>
    <col min="3081" max="3327" width="8.85546875" style="446"/>
    <col min="3328" max="3328" width="4.42578125" style="446" customWidth="1"/>
    <col min="3329" max="3329" width="56.85546875" style="446" customWidth="1"/>
    <col min="3330" max="3330" width="14.140625" style="446" customWidth="1"/>
    <col min="3331" max="3331" width="13.42578125" style="446" customWidth="1"/>
    <col min="3332" max="3332" width="7.42578125" style="446" customWidth="1"/>
    <col min="3333" max="3333" width="7.28515625" style="446" customWidth="1"/>
    <col min="3334" max="3334" width="7.42578125" style="446" customWidth="1"/>
    <col min="3335" max="3335" width="8.42578125" style="446" customWidth="1"/>
    <col min="3336" max="3336" width="10.42578125" style="446" bestFit="1" customWidth="1"/>
    <col min="3337" max="3583" width="8.85546875" style="446"/>
    <col min="3584" max="3584" width="4.42578125" style="446" customWidth="1"/>
    <col min="3585" max="3585" width="56.85546875" style="446" customWidth="1"/>
    <col min="3586" max="3586" width="14.140625" style="446" customWidth="1"/>
    <col min="3587" max="3587" width="13.42578125" style="446" customWidth="1"/>
    <col min="3588" max="3588" width="7.42578125" style="446" customWidth="1"/>
    <col min="3589" max="3589" width="7.28515625" style="446" customWidth="1"/>
    <col min="3590" max="3590" width="7.42578125" style="446" customWidth="1"/>
    <col min="3591" max="3591" width="8.42578125" style="446" customWidth="1"/>
    <col min="3592" max="3592" width="10.42578125" style="446" bestFit="1" customWidth="1"/>
    <col min="3593" max="3839" width="8.85546875" style="446"/>
    <col min="3840" max="3840" width="4.42578125" style="446" customWidth="1"/>
    <col min="3841" max="3841" width="56.85546875" style="446" customWidth="1"/>
    <col min="3842" max="3842" width="14.140625" style="446" customWidth="1"/>
    <col min="3843" max="3843" width="13.42578125" style="446" customWidth="1"/>
    <col min="3844" max="3844" width="7.42578125" style="446" customWidth="1"/>
    <col min="3845" max="3845" width="7.28515625" style="446" customWidth="1"/>
    <col min="3846" max="3846" width="7.42578125" style="446" customWidth="1"/>
    <col min="3847" max="3847" width="8.42578125" style="446" customWidth="1"/>
    <col min="3848" max="3848" width="10.42578125" style="446" bestFit="1" customWidth="1"/>
    <col min="3849" max="4095" width="8.85546875" style="446"/>
    <col min="4096" max="4096" width="4.42578125" style="446" customWidth="1"/>
    <col min="4097" max="4097" width="56.85546875" style="446" customWidth="1"/>
    <col min="4098" max="4098" width="14.140625" style="446" customWidth="1"/>
    <col min="4099" max="4099" width="13.42578125" style="446" customWidth="1"/>
    <col min="4100" max="4100" width="7.42578125" style="446" customWidth="1"/>
    <col min="4101" max="4101" width="7.28515625" style="446" customWidth="1"/>
    <col min="4102" max="4102" width="7.42578125" style="446" customWidth="1"/>
    <col min="4103" max="4103" width="8.42578125" style="446" customWidth="1"/>
    <col min="4104" max="4104" width="10.42578125" style="446" bestFit="1" customWidth="1"/>
    <col min="4105" max="4351" width="8.85546875" style="446"/>
    <col min="4352" max="4352" width="4.42578125" style="446" customWidth="1"/>
    <col min="4353" max="4353" width="56.85546875" style="446" customWidth="1"/>
    <col min="4354" max="4354" width="14.140625" style="446" customWidth="1"/>
    <col min="4355" max="4355" width="13.42578125" style="446" customWidth="1"/>
    <col min="4356" max="4356" width="7.42578125" style="446" customWidth="1"/>
    <col min="4357" max="4357" width="7.28515625" style="446" customWidth="1"/>
    <col min="4358" max="4358" width="7.42578125" style="446" customWidth="1"/>
    <col min="4359" max="4359" width="8.42578125" style="446" customWidth="1"/>
    <col min="4360" max="4360" width="10.42578125" style="446" bestFit="1" customWidth="1"/>
    <col min="4361" max="4607" width="8.85546875" style="446"/>
    <col min="4608" max="4608" width="4.42578125" style="446" customWidth="1"/>
    <col min="4609" max="4609" width="56.85546875" style="446" customWidth="1"/>
    <col min="4610" max="4610" width="14.140625" style="446" customWidth="1"/>
    <col min="4611" max="4611" width="13.42578125" style="446" customWidth="1"/>
    <col min="4612" max="4612" width="7.42578125" style="446" customWidth="1"/>
    <col min="4613" max="4613" width="7.28515625" style="446" customWidth="1"/>
    <col min="4614" max="4614" width="7.42578125" style="446" customWidth="1"/>
    <col min="4615" max="4615" width="8.42578125" style="446" customWidth="1"/>
    <col min="4616" max="4616" width="10.42578125" style="446" bestFit="1" customWidth="1"/>
    <col min="4617" max="4863" width="8.85546875" style="446"/>
    <col min="4864" max="4864" width="4.42578125" style="446" customWidth="1"/>
    <col min="4865" max="4865" width="56.85546875" style="446" customWidth="1"/>
    <col min="4866" max="4866" width="14.140625" style="446" customWidth="1"/>
    <col min="4867" max="4867" width="13.42578125" style="446" customWidth="1"/>
    <col min="4868" max="4868" width="7.42578125" style="446" customWidth="1"/>
    <col min="4869" max="4869" width="7.28515625" style="446" customWidth="1"/>
    <col min="4870" max="4870" width="7.42578125" style="446" customWidth="1"/>
    <col min="4871" max="4871" width="8.42578125" style="446" customWidth="1"/>
    <col min="4872" max="4872" width="10.42578125" style="446" bestFit="1" customWidth="1"/>
    <col min="4873" max="5119" width="8.85546875" style="446"/>
    <col min="5120" max="5120" width="4.42578125" style="446" customWidth="1"/>
    <col min="5121" max="5121" width="56.85546875" style="446" customWidth="1"/>
    <col min="5122" max="5122" width="14.140625" style="446" customWidth="1"/>
    <col min="5123" max="5123" width="13.42578125" style="446" customWidth="1"/>
    <col min="5124" max="5124" width="7.42578125" style="446" customWidth="1"/>
    <col min="5125" max="5125" width="7.28515625" style="446" customWidth="1"/>
    <col min="5126" max="5126" width="7.42578125" style="446" customWidth="1"/>
    <col min="5127" max="5127" width="8.42578125" style="446" customWidth="1"/>
    <col min="5128" max="5128" width="10.42578125" style="446" bestFit="1" customWidth="1"/>
    <col min="5129" max="5375" width="8.85546875" style="446"/>
    <col min="5376" max="5376" width="4.42578125" style="446" customWidth="1"/>
    <col min="5377" max="5377" width="56.85546875" style="446" customWidth="1"/>
    <col min="5378" max="5378" width="14.140625" style="446" customWidth="1"/>
    <col min="5379" max="5379" width="13.42578125" style="446" customWidth="1"/>
    <col min="5380" max="5380" width="7.42578125" style="446" customWidth="1"/>
    <col min="5381" max="5381" width="7.28515625" style="446" customWidth="1"/>
    <col min="5382" max="5382" width="7.42578125" style="446" customWidth="1"/>
    <col min="5383" max="5383" width="8.42578125" style="446" customWidth="1"/>
    <col min="5384" max="5384" width="10.42578125" style="446" bestFit="1" customWidth="1"/>
    <col min="5385" max="5631" width="8.85546875" style="446"/>
    <col min="5632" max="5632" width="4.42578125" style="446" customWidth="1"/>
    <col min="5633" max="5633" width="56.85546875" style="446" customWidth="1"/>
    <col min="5634" max="5634" width="14.140625" style="446" customWidth="1"/>
    <col min="5635" max="5635" width="13.42578125" style="446" customWidth="1"/>
    <col min="5636" max="5636" width="7.42578125" style="446" customWidth="1"/>
    <col min="5637" max="5637" width="7.28515625" style="446" customWidth="1"/>
    <col min="5638" max="5638" width="7.42578125" style="446" customWidth="1"/>
    <col min="5639" max="5639" width="8.42578125" style="446" customWidth="1"/>
    <col min="5640" max="5640" width="10.42578125" style="446" bestFit="1" customWidth="1"/>
    <col min="5641" max="5887" width="8.85546875" style="446"/>
    <col min="5888" max="5888" width="4.42578125" style="446" customWidth="1"/>
    <col min="5889" max="5889" width="56.85546875" style="446" customWidth="1"/>
    <col min="5890" max="5890" width="14.140625" style="446" customWidth="1"/>
    <col min="5891" max="5891" width="13.42578125" style="446" customWidth="1"/>
    <col min="5892" max="5892" width="7.42578125" style="446" customWidth="1"/>
    <col min="5893" max="5893" width="7.28515625" style="446" customWidth="1"/>
    <col min="5894" max="5894" width="7.42578125" style="446" customWidth="1"/>
    <col min="5895" max="5895" width="8.42578125" style="446" customWidth="1"/>
    <col min="5896" max="5896" width="10.42578125" style="446" bestFit="1" customWidth="1"/>
    <col min="5897" max="6143" width="8.85546875" style="446"/>
    <col min="6144" max="6144" width="4.42578125" style="446" customWidth="1"/>
    <col min="6145" max="6145" width="56.85546875" style="446" customWidth="1"/>
    <col min="6146" max="6146" width="14.140625" style="446" customWidth="1"/>
    <col min="6147" max="6147" width="13.42578125" style="446" customWidth="1"/>
    <col min="6148" max="6148" width="7.42578125" style="446" customWidth="1"/>
    <col min="6149" max="6149" width="7.28515625" style="446" customWidth="1"/>
    <col min="6150" max="6150" width="7.42578125" style="446" customWidth="1"/>
    <col min="6151" max="6151" width="8.42578125" style="446" customWidth="1"/>
    <col min="6152" max="6152" width="10.42578125" style="446" bestFit="1" customWidth="1"/>
    <col min="6153" max="6399" width="8.85546875" style="446"/>
    <col min="6400" max="6400" width="4.42578125" style="446" customWidth="1"/>
    <col min="6401" max="6401" width="56.85546875" style="446" customWidth="1"/>
    <col min="6402" max="6402" width="14.140625" style="446" customWidth="1"/>
    <col min="6403" max="6403" width="13.42578125" style="446" customWidth="1"/>
    <col min="6404" max="6404" width="7.42578125" style="446" customWidth="1"/>
    <col min="6405" max="6405" width="7.28515625" style="446" customWidth="1"/>
    <col min="6406" max="6406" width="7.42578125" style="446" customWidth="1"/>
    <col min="6407" max="6407" width="8.42578125" style="446" customWidth="1"/>
    <col min="6408" max="6408" width="10.42578125" style="446" bestFit="1" customWidth="1"/>
    <col min="6409" max="6655" width="8.85546875" style="446"/>
    <col min="6656" max="6656" width="4.42578125" style="446" customWidth="1"/>
    <col min="6657" max="6657" width="56.85546875" style="446" customWidth="1"/>
    <col min="6658" max="6658" width="14.140625" style="446" customWidth="1"/>
    <col min="6659" max="6659" width="13.42578125" style="446" customWidth="1"/>
    <col min="6660" max="6660" width="7.42578125" style="446" customWidth="1"/>
    <col min="6661" max="6661" width="7.28515625" style="446" customWidth="1"/>
    <col min="6662" max="6662" width="7.42578125" style="446" customWidth="1"/>
    <col min="6663" max="6663" width="8.42578125" style="446" customWidth="1"/>
    <col min="6664" max="6664" width="10.42578125" style="446" bestFit="1" customWidth="1"/>
    <col min="6665" max="6911" width="8.85546875" style="446"/>
    <col min="6912" max="6912" width="4.42578125" style="446" customWidth="1"/>
    <col min="6913" max="6913" width="56.85546875" style="446" customWidth="1"/>
    <col min="6914" max="6914" width="14.140625" style="446" customWidth="1"/>
    <col min="6915" max="6915" width="13.42578125" style="446" customWidth="1"/>
    <col min="6916" max="6916" width="7.42578125" style="446" customWidth="1"/>
    <col min="6917" max="6917" width="7.28515625" style="446" customWidth="1"/>
    <col min="6918" max="6918" width="7.42578125" style="446" customWidth="1"/>
    <col min="6919" max="6919" width="8.42578125" style="446" customWidth="1"/>
    <col min="6920" max="6920" width="10.42578125" style="446" bestFit="1" customWidth="1"/>
    <col min="6921" max="7167" width="8.85546875" style="446"/>
    <col min="7168" max="7168" width="4.42578125" style="446" customWidth="1"/>
    <col min="7169" max="7169" width="56.85546875" style="446" customWidth="1"/>
    <col min="7170" max="7170" width="14.140625" style="446" customWidth="1"/>
    <col min="7171" max="7171" width="13.42578125" style="446" customWidth="1"/>
    <col min="7172" max="7172" width="7.42578125" style="446" customWidth="1"/>
    <col min="7173" max="7173" width="7.28515625" style="446" customWidth="1"/>
    <col min="7174" max="7174" width="7.42578125" style="446" customWidth="1"/>
    <col min="7175" max="7175" width="8.42578125" style="446" customWidth="1"/>
    <col min="7176" max="7176" width="10.42578125" style="446" bestFit="1" customWidth="1"/>
    <col min="7177" max="7423" width="8.85546875" style="446"/>
    <col min="7424" max="7424" width="4.42578125" style="446" customWidth="1"/>
    <col min="7425" max="7425" width="56.85546875" style="446" customWidth="1"/>
    <col min="7426" max="7426" width="14.140625" style="446" customWidth="1"/>
    <col min="7427" max="7427" width="13.42578125" style="446" customWidth="1"/>
    <col min="7428" max="7428" width="7.42578125" style="446" customWidth="1"/>
    <col min="7429" max="7429" width="7.28515625" style="446" customWidth="1"/>
    <col min="7430" max="7430" width="7.42578125" style="446" customWidth="1"/>
    <col min="7431" max="7431" width="8.42578125" style="446" customWidth="1"/>
    <col min="7432" max="7432" width="10.42578125" style="446" bestFit="1" customWidth="1"/>
    <col min="7433" max="7679" width="8.85546875" style="446"/>
    <col min="7680" max="7680" width="4.42578125" style="446" customWidth="1"/>
    <col min="7681" max="7681" width="56.85546875" style="446" customWidth="1"/>
    <col min="7682" max="7682" width="14.140625" style="446" customWidth="1"/>
    <col min="7683" max="7683" width="13.42578125" style="446" customWidth="1"/>
    <col min="7684" max="7684" width="7.42578125" style="446" customWidth="1"/>
    <col min="7685" max="7685" width="7.28515625" style="446" customWidth="1"/>
    <col min="7686" max="7686" width="7.42578125" style="446" customWidth="1"/>
    <col min="7687" max="7687" width="8.42578125" style="446" customWidth="1"/>
    <col min="7688" max="7688" width="10.42578125" style="446" bestFit="1" customWidth="1"/>
    <col min="7689" max="7935" width="8.85546875" style="446"/>
    <col min="7936" max="7936" width="4.42578125" style="446" customWidth="1"/>
    <col min="7937" max="7937" width="56.85546875" style="446" customWidth="1"/>
    <col min="7938" max="7938" width="14.140625" style="446" customWidth="1"/>
    <col min="7939" max="7939" width="13.42578125" style="446" customWidth="1"/>
    <col min="7940" max="7940" width="7.42578125" style="446" customWidth="1"/>
    <col min="7941" max="7941" width="7.28515625" style="446" customWidth="1"/>
    <col min="7942" max="7942" width="7.42578125" style="446" customWidth="1"/>
    <col min="7943" max="7943" width="8.42578125" style="446" customWidth="1"/>
    <col min="7944" max="7944" width="10.42578125" style="446" bestFit="1" customWidth="1"/>
    <col min="7945" max="8191" width="8.85546875" style="446"/>
    <col min="8192" max="8192" width="4.42578125" style="446" customWidth="1"/>
    <col min="8193" max="8193" width="56.85546875" style="446" customWidth="1"/>
    <col min="8194" max="8194" width="14.140625" style="446" customWidth="1"/>
    <col min="8195" max="8195" width="13.42578125" style="446" customWidth="1"/>
    <col min="8196" max="8196" width="7.42578125" style="446" customWidth="1"/>
    <col min="8197" max="8197" width="7.28515625" style="446" customWidth="1"/>
    <col min="8198" max="8198" width="7.42578125" style="446" customWidth="1"/>
    <col min="8199" max="8199" width="8.42578125" style="446" customWidth="1"/>
    <col min="8200" max="8200" width="10.42578125" style="446" bestFit="1" customWidth="1"/>
    <col min="8201" max="8447" width="8.85546875" style="446"/>
    <col min="8448" max="8448" width="4.42578125" style="446" customWidth="1"/>
    <col min="8449" max="8449" width="56.85546875" style="446" customWidth="1"/>
    <col min="8450" max="8450" width="14.140625" style="446" customWidth="1"/>
    <col min="8451" max="8451" width="13.42578125" style="446" customWidth="1"/>
    <col min="8452" max="8452" width="7.42578125" style="446" customWidth="1"/>
    <col min="8453" max="8453" width="7.28515625" style="446" customWidth="1"/>
    <col min="8454" max="8454" width="7.42578125" style="446" customWidth="1"/>
    <col min="8455" max="8455" width="8.42578125" style="446" customWidth="1"/>
    <col min="8456" max="8456" width="10.42578125" style="446" bestFit="1" customWidth="1"/>
    <col min="8457" max="8703" width="8.85546875" style="446"/>
    <col min="8704" max="8704" width="4.42578125" style="446" customWidth="1"/>
    <col min="8705" max="8705" width="56.85546875" style="446" customWidth="1"/>
    <col min="8706" max="8706" width="14.140625" style="446" customWidth="1"/>
    <col min="8707" max="8707" width="13.42578125" style="446" customWidth="1"/>
    <col min="8708" max="8708" width="7.42578125" style="446" customWidth="1"/>
    <col min="8709" max="8709" width="7.28515625" style="446" customWidth="1"/>
    <col min="8710" max="8710" width="7.42578125" style="446" customWidth="1"/>
    <col min="8711" max="8711" width="8.42578125" style="446" customWidth="1"/>
    <col min="8712" max="8712" width="10.42578125" style="446" bestFit="1" customWidth="1"/>
    <col min="8713" max="8959" width="8.85546875" style="446"/>
    <col min="8960" max="8960" width="4.42578125" style="446" customWidth="1"/>
    <col min="8961" max="8961" width="56.85546875" style="446" customWidth="1"/>
    <col min="8962" max="8962" width="14.140625" style="446" customWidth="1"/>
    <col min="8963" max="8963" width="13.42578125" style="446" customWidth="1"/>
    <col min="8964" max="8964" width="7.42578125" style="446" customWidth="1"/>
    <col min="8965" max="8965" width="7.28515625" style="446" customWidth="1"/>
    <col min="8966" max="8966" width="7.42578125" style="446" customWidth="1"/>
    <col min="8967" max="8967" width="8.42578125" style="446" customWidth="1"/>
    <col min="8968" max="8968" width="10.42578125" style="446" bestFit="1" customWidth="1"/>
    <col min="8969" max="9215" width="8.85546875" style="446"/>
    <col min="9216" max="9216" width="4.42578125" style="446" customWidth="1"/>
    <col min="9217" max="9217" width="56.85546875" style="446" customWidth="1"/>
    <col min="9218" max="9218" width="14.140625" style="446" customWidth="1"/>
    <col min="9219" max="9219" width="13.42578125" style="446" customWidth="1"/>
    <col min="9220" max="9220" width="7.42578125" style="446" customWidth="1"/>
    <col min="9221" max="9221" width="7.28515625" style="446" customWidth="1"/>
    <col min="9222" max="9222" width="7.42578125" style="446" customWidth="1"/>
    <col min="9223" max="9223" width="8.42578125" style="446" customWidth="1"/>
    <col min="9224" max="9224" width="10.42578125" style="446" bestFit="1" customWidth="1"/>
    <col min="9225" max="9471" width="8.85546875" style="446"/>
    <col min="9472" max="9472" width="4.42578125" style="446" customWidth="1"/>
    <col min="9473" max="9473" width="56.85546875" style="446" customWidth="1"/>
    <col min="9474" max="9474" width="14.140625" style="446" customWidth="1"/>
    <col min="9475" max="9475" width="13.42578125" style="446" customWidth="1"/>
    <col min="9476" max="9476" width="7.42578125" style="446" customWidth="1"/>
    <col min="9477" max="9477" width="7.28515625" style="446" customWidth="1"/>
    <col min="9478" max="9478" width="7.42578125" style="446" customWidth="1"/>
    <col min="9479" max="9479" width="8.42578125" style="446" customWidth="1"/>
    <col min="9480" max="9480" width="10.42578125" style="446" bestFit="1" customWidth="1"/>
    <col min="9481" max="9727" width="8.85546875" style="446"/>
    <col min="9728" max="9728" width="4.42578125" style="446" customWidth="1"/>
    <col min="9729" max="9729" width="56.85546875" style="446" customWidth="1"/>
    <col min="9730" max="9730" width="14.140625" style="446" customWidth="1"/>
    <col min="9731" max="9731" width="13.42578125" style="446" customWidth="1"/>
    <col min="9732" max="9732" width="7.42578125" style="446" customWidth="1"/>
    <col min="9733" max="9733" width="7.28515625" style="446" customWidth="1"/>
    <col min="9734" max="9734" width="7.42578125" style="446" customWidth="1"/>
    <col min="9735" max="9735" width="8.42578125" style="446" customWidth="1"/>
    <col min="9736" max="9736" width="10.42578125" style="446" bestFit="1" customWidth="1"/>
    <col min="9737" max="9983" width="8.85546875" style="446"/>
    <col min="9984" max="9984" width="4.42578125" style="446" customWidth="1"/>
    <col min="9985" max="9985" width="56.85546875" style="446" customWidth="1"/>
    <col min="9986" max="9986" width="14.140625" style="446" customWidth="1"/>
    <col min="9987" max="9987" width="13.42578125" style="446" customWidth="1"/>
    <col min="9988" max="9988" width="7.42578125" style="446" customWidth="1"/>
    <col min="9989" max="9989" width="7.28515625" style="446" customWidth="1"/>
    <col min="9990" max="9990" width="7.42578125" style="446" customWidth="1"/>
    <col min="9991" max="9991" width="8.42578125" style="446" customWidth="1"/>
    <col min="9992" max="9992" width="10.42578125" style="446" bestFit="1" customWidth="1"/>
    <col min="9993" max="10239" width="8.85546875" style="446"/>
    <col min="10240" max="10240" width="4.42578125" style="446" customWidth="1"/>
    <col min="10241" max="10241" width="56.85546875" style="446" customWidth="1"/>
    <col min="10242" max="10242" width="14.140625" style="446" customWidth="1"/>
    <col min="10243" max="10243" width="13.42578125" style="446" customWidth="1"/>
    <col min="10244" max="10244" width="7.42578125" style="446" customWidth="1"/>
    <col min="10245" max="10245" width="7.28515625" style="446" customWidth="1"/>
    <col min="10246" max="10246" width="7.42578125" style="446" customWidth="1"/>
    <col min="10247" max="10247" width="8.42578125" style="446" customWidth="1"/>
    <col min="10248" max="10248" width="10.42578125" style="446" bestFit="1" customWidth="1"/>
    <col min="10249" max="10495" width="8.85546875" style="446"/>
    <col min="10496" max="10496" width="4.42578125" style="446" customWidth="1"/>
    <col min="10497" max="10497" width="56.85546875" style="446" customWidth="1"/>
    <col min="10498" max="10498" width="14.140625" style="446" customWidth="1"/>
    <col min="10499" max="10499" width="13.42578125" style="446" customWidth="1"/>
    <col min="10500" max="10500" width="7.42578125" style="446" customWidth="1"/>
    <col min="10501" max="10501" width="7.28515625" style="446" customWidth="1"/>
    <col min="10502" max="10502" width="7.42578125" style="446" customWidth="1"/>
    <col min="10503" max="10503" width="8.42578125" style="446" customWidth="1"/>
    <col min="10504" max="10504" width="10.42578125" style="446" bestFit="1" customWidth="1"/>
    <col min="10505" max="10751" width="8.85546875" style="446"/>
    <col min="10752" max="10752" width="4.42578125" style="446" customWidth="1"/>
    <col min="10753" max="10753" width="56.85546875" style="446" customWidth="1"/>
    <col min="10754" max="10754" width="14.140625" style="446" customWidth="1"/>
    <col min="10755" max="10755" width="13.42578125" style="446" customWidth="1"/>
    <col min="10756" max="10756" width="7.42578125" style="446" customWidth="1"/>
    <col min="10757" max="10757" width="7.28515625" style="446" customWidth="1"/>
    <col min="10758" max="10758" width="7.42578125" style="446" customWidth="1"/>
    <col min="10759" max="10759" width="8.42578125" style="446" customWidth="1"/>
    <col min="10760" max="10760" width="10.42578125" style="446" bestFit="1" customWidth="1"/>
    <col min="10761" max="11007" width="8.85546875" style="446"/>
    <col min="11008" max="11008" width="4.42578125" style="446" customWidth="1"/>
    <col min="11009" max="11009" width="56.85546875" style="446" customWidth="1"/>
    <col min="11010" max="11010" width="14.140625" style="446" customWidth="1"/>
    <col min="11011" max="11011" width="13.42578125" style="446" customWidth="1"/>
    <col min="11012" max="11012" width="7.42578125" style="446" customWidth="1"/>
    <col min="11013" max="11013" width="7.28515625" style="446" customWidth="1"/>
    <col min="11014" max="11014" width="7.42578125" style="446" customWidth="1"/>
    <col min="11015" max="11015" width="8.42578125" style="446" customWidth="1"/>
    <col min="11016" max="11016" width="10.42578125" style="446" bestFit="1" customWidth="1"/>
    <col min="11017" max="11263" width="8.85546875" style="446"/>
    <col min="11264" max="11264" width="4.42578125" style="446" customWidth="1"/>
    <col min="11265" max="11265" width="56.85546875" style="446" customWidth="1"/>
    <col min="11266" max="11266" width="14.140625" style="446" customWidth="1"/>
    <col min="11267" max="11267" width="13.42578125" style="446" customWidth="1"/>
    <col min="11268" max="11268" width="7.42578125" style="446" customWidth="1"/>
    <col min="11269" max="11269" width="7.28515625" style="446" customWidth="1"/>
    <col min="11270" max="11270" width="7.42578125" style="446" customWidth="1"/>
    <col min="11271" max="11271" width="8.42578125" style="446" customWidth="1"/>
    <col min="11272" max="11272" width="10.42578125" style="446" bestFit="1" customWidth="1"/>
    <col min="11273" max="11519" width="8.85546875" style="446"/>
    <col min="11520" max="11520" width="4.42578125" style="446" customWidth="1"/>
    <col min="11521" max="11521" width="56.85546875" style="446" customWidth="1"/>
    <col min="11522" max="11522" width="14.140625" style="446" customWidth="1"/>
    <col min="11523" max="11523" width="13.42578125" style="446" customWidth="1"/>
    <col min="11524" max="11524" width="7.42578125" style="446" customWidth="1"/>
    <col min="11525" max="11525" width="7.28515625" style="446" customWidth="1"/>
    <col min="11526" max="11526" width="7.42578125" style="446" customWidth="1"/>
    <col min="11527" max="11527" width="8.42578125" style="446" customWidth="1"/>
    <col min="11528" max="11528" width="10.42578125" style="446" bestFit="1" customWidth="1"/>
    <col min="11529" max="11775" width="8.85546875" style="446"/>
    <col min="11776" max="11776" width="4.42578125" style="446" customWidth="1"/>
    <col min="11777" max="11777" width="56.85546875" style="446" customWidth="1"/>
    <col min="11778" max="11778" width="14.140625" style="446" customWidth="1"/>
    <col min="11779" max="11779" width="13.42578125" style="446" customWidth="1"/>
    <col min="11780" max="11780" width="7.42578125" style="446" customWidth="1"/>
    <col min="11781" max="11781" width="7.28515625" style="446" customWidth="1"/>
    <col min="11782" max="11782" width="7.42578125" style="446" customWidth="1"/>
    <col min="11783" max="11783" width="8.42578125" style="446" customWidth="1"/>
    <col min="11784" max="11784" width="10.42578125" style="446" bestFit="1" customWidth="1"/>
    <col min="11785" max="12031" width="8.85546875" style="446"/>
    <col min="12032" max="12032" width="4.42578125" style="446" customWidth="1"/>
    <col min="12033" max="12033" width="56.85546875" style="446" customWidth="1"/>
    <col min="12034" max="12034" width="14.140625" style="446" customWidth="1"/>
    <col min="12035" max="12035" width="13.42578125" style="446" customWidth="1"/>
    <col min="12036" max="12036" width="7.42578125" style="446" customWidth="1"/>
    <col min="12037" max="12037" width="7.28515625" style="446" customWidth="1"/>
    <col min="12038" max="12038" width="7.42578125" style="446" customWidth="1"/>
    <col min="12039" max="12039" width="8.42578125" style="446" customWidth="1"/>
    <col min="12040" max="12040" width="10.42578125" style="446" bestFit="1" customWidth="1"/>
    <col min="12041" max="12287" width="8.85546875" style="446"/>
    <col min="12288" max="12288" width="4.42578125" style="446" customWidth="1"/>
    <col min="12289" max="12289" width="56.85546875" style="446" customWidth="1"/>
    <col min="12290" max="12290" width="14.140625" style="446" customWidth="1"/>
    <col min="12291" max="12291" width="13.42578125" style="446" customWidth="1"/>
    <col min="12292" max="12292" width="7.42578125" style="446" customWidth="1"/>
    <col min="12293" max="12293" width="7.28515625" style="446" customWidth="1"/>
    <col min="12294" max="12294" width="7.42578125" style="446" customWidth="1"/>
    <col min="12295" max="12295" width="8.42578125" style="446" customWidth="1"/>
    <col min="12296" max="12296" width="10.42578125" style="446" bestFit="1" customWidth="1"/>
    <col min="12297" max="12543" width="8.85546875" style="446"/>
    <col min="12544" max="12544" width="4.42578125" style="446" customWidth="1"/>
    <col min="12545" max="12545" width="56.85546875" style="446" customWidth="1"/>
    <col min="12546" max="12546" width="14.140625" style="446" customWidth="1"/>
    <col min="12547" max="12547" width="13.42578125" style="446" customWidth="1"/>
    <col min="12548" max="12548" width="7.42578125" style="446" customWidth="1"/>
    <col min="12549" max="12549" width="7.28515625" style="446" customWidth="1"/>
    <col min="12550" max="12550" width="7.42578125" style="446" customWidth="1"/>
    <col min="12551" max="12551" width="8.42578125" style="446" customWidth="1"/>
    <col min="12552" max="12552" width="10.42578125" style="446" bestFit="1" customWidth="1"/>
    <col min="12553" max="12799" width="8.85546875" style="446"/>
    <col min="12800" max="12800" width="4.42578125" style="446" customWidth="1"/>
    <col min="12801" max="12801" width="56.85546875" style="446" customWidth="1"/>
    <col min="12802" max="12802" width="14.140625" style="446" customWidth="1"/>
    <col min="12803" max="12803" width="13.42578125" style="446" customWidth="1"/>
    <col min="12804" max="12804" width="7.42578125" style="446" customWidth="1"/>
    <col min="12805" max="12805" width="7.28515625" style="446" customWidth="1"/>
    <col min="12806" max="12806" width="7.42578125" style="446" customWidth="1"/>
    <col min="12807" max="12807" width="8.42578125" style="446" customWidth="1"/>
    <col min="12808" max="12808" width="10.42578125" style="446" bestFit="1" customWidth="1"/>
    <col min="12809" max="13055" width="8.85546875" style="446"/>
    <col min="13056" max="13056" width="4.42578125" style="446" customWidth="1"/>
    <col min="13057" max="13057" width="56.85546875" style="446" customWidth="1"/>
    <col min="13058" max="13058" width="14.140625" style="446" customWidth="1"/>
    <col min="13059" max="13059" width="13.42578125" style="446" customWidth="1"/>
    <col min="13060" max="13060" width="7.42578125" style="446" customWidth="1"/>
    <col min="13061" max="13061" width="7.28515625" style="446" customWidth="1"/>
    <col min="13062" max="13062" width="7.42578125" style="446" customWidth="1"/>
    <col min="13063" max="13063" width="8.42578125" style="446" customWidth="1"/>
    <col min="13064" max="13064" width="10.42578125" style="446" bestFit="1" customWidth="1"/>
    <col min="13065" max="13311" width="8.85546875" style="446"/>
    <col min="13312" max="13312" width="4.42578125" style="446" customWidth="1"/>
    <col min="13313" max="13313" width="56.85546875" style="446" customWidth="1"/>
    <col min="13314" max="13314" width="14.140625" style="446" customWidth="1"/>
    <col min="13315" max="13315" width="13.42578125" style="446" customWidth="1"/>
    <col min="13316" max="13316" width="7.42578125" style="446" customWidth="1"/>
    <col min="13317" max="13317" width="7.28515625" style="446" customWidth="1"/>
    <col min="13318" max="13318" width="7.42578125" style="446" customWidth="1"/>
    <col min="13319" max="13319" width="8.42578125" style="446" customWidth="1"/>
    <col min="13320" max="13320" width="10.42578125" style="446" bestFit="1" customWidth="1"/>
    <col min="13321" max="13567" width="8.85546875" style="446"/>
    <col min="13568" max="13568" width="4.42578125" style="446" customWidth="1"/>
    <col min="13569" max="13569" width="56.85546875" style="446" customWidth="1"/>
    <col min="13570" max="13570" width="14.140625" style="446" customWidth="1"/>
    <col min="13571" max="13571" width="13.42578125" style="446" customWidth="1"/>
    <col min="13572" max="13572" width="7.42578125" style="446" customWidth="1"/>
    <col min="13573" max="13573" width="7.28515625" style="446" customWidth="1"/>
    <col min="13574" max="13574" width="7.42578125" style="446" customWidth="1"/>
    <col min="13575" max="13575" width="8.42578125" style="446" customWidth="1"/>
    <col min="13576" max="13576" width="10.42578125" style="446" bestFit="1" customWidth="1"/>
    <col min="13577" max="13823" width="8.85546875" style="446"/>
    <col min="13824" max="13824" width="4.42578125" style="446" customWidth="1"/>
    <col min="13825" max="13825" width="56.85546875" style="446" customWidth="1"/>
    <col min="13826" max="13826" width="14.140625" style="446" customWidth="1"/>
    <col min="13827" max="13827" width="13.42578125" style="446" customWidth="1"/>
    <col min="13828" max="13828" width="7.42578125" style="446" customWidth="1"/>
    <col min="13829" max="13829" width="7.28515625" style="446" customWidth="1"/>
    <col min="13830" max="13830" width="7.42578125" style="446" customWidth="1"/>
    <col min="13831" max="13831" width="8.42578125" style="446" customWidth="1"/>
    <col min="13832" max="13832" width="10.42578125" style="446" bestFit="1" customWidth="1"/>
    <col min="13833" max="14079" width="8.85546875" style="446"/>
    <col min="14080" max="14080" width="4.42578125" style="446" customWidth="1"/>
    <col min="14081" max="14081" width="56.85546875" style="446" customWidth="1"/>
    <col min="14082" max="14082" width="14.140625" style="446" customWidth="1"/>
    <col min="14083" max="14083" width="13.42578125" style="446" customWidth="1"/>
    <col min="14084" max="14084" width="7.42578125" style="446" customWidth="1"/>
    <col min="14085" max="14085" width="7.28515625" style="446" customWidth="1"/>
    <col min="14086" max="14086" width="7.42578125" style="446" customWidth="1"/>
    <col min="14087" max="14087" width="8.42578125" style="446" customWidth="1"/>
    <col min="14088" max="14088" width="10.42578125" style="446" bestFit="1" customWidth="1"/>
    <col min="14089" max="14335" width="8.85546875" style="446"/>
    <col min="14336" max="14336" width="4.42578125" style="446" customWidth="1"/>
    <col min="14337" max="14337" width="56.85546875" style="446" customWidth="1"/>
    <col min="14338" max="14338" width="14.140625" style="446" customWidth="1"/>
    <col min="14339" max="14339" width="13.42578125" style="446" customWidth="1"/>
    <col min="14340" max="14340" width="7.42578125" style="446" customWidth="1"/>
    <col min="14341" max="14341" width="7.28515625" style="446" customWidth="1"/>
    <col min="14342" max="14342" width="7.42578125" style="446" customWidth="1"/>
    <col min="14343" max="14343" width="8.42578125" style="446" customWidth="1"/>
    <col min="14344" max="14344" width="10.42578125" style="446" bestFit="1" customWidth="1"/>
    <col min="14345" max="14591" width="8.85546875" style="446"/>
    <col min="14592" max="14592" width="4.42578125" style="446" customWidth="1"/>
    <col min="14593" max="14593" width="56.85546875" style="446" customWidth="1"/>
    <col min="14594" max="14594" width="14.140625" style="446" customWidth="1"/>
    <col min="14595" max="14595" width="13.42578125" style="446" customWidth="1"/>
    <col min="14596" max="14596" width="7.42578125" style="446" customWidth="1"/>
    <col min="14597" max="14597" width="7.28515625" style="446" customWidth="1"/>
    <col min="14598" max="14598" width="7.42578125" style="446" customWidth="1"/>
    <col min="14599" max="14599" width="8.42578125" style="446" customWidth="1"/>
    <col min="14600" max="14600" width="10.42578125" style="446" bestFit="1" customWidth="1"/>
    <col min="14601" max="14847" width="8.85546875" style="446"/>
    <col min="14848" max="14848" width="4.42578125" style="446" customWidth="1"/>
    <col min="14849" max="14849" width="56.85546875" style="446" customWidth="1"/>
    <col min="14850" max="14850" width="14.140625" style="446" customWidth="1"/>
    <col min="14851" max="14851" width="13.42578125" style="446" customWidth="1"/>
    <col min="14852" max="14852" width="7.42578125" style="446" customWidth="1"/>
    <col min="14853" max="14853" width="7.28515625" style="446" customWidth="1"/>
    <col min="14854" max="14854" width="7.42578125" style="446" customWidth="1"/>
    <col min="14855" max="14855" width="8.42578125" style="446" customWidth="1"/>
    <col min="14856" max="14856" width="10.42578125" style="446" bestFit="1" customWidth="1"/>
    <col min="14857" max="15103" width="8.85546875" style="446"/>
    <col min="15104" max="15104" width="4.42578125" style="446" customWidth="1"/>
    <col min="15105" max="15105" width="56.85546875" style="446" customWidth="1"/>
    <col min="15106" max="15106" width="14.140625" style="446" customWidth="1"/>
    <col min="15107" max="15107" width="13.42578125" style="446" customWidth="1"/>
    <col min="15108" max="15108" width="7.42578125" style="446" customWidth="1"/>
    <col min="15109" max="15109" width="7.28515625" style="446" customWidth="1"/>
    <col min="15110" max="15110" width="7.42578125" style="446" customWidth="1"/>
    <col min="15111" max="15111" width="8.42578125" style="446" customWidth="1"/>
    <col min="15112" max="15112" width="10.42578125" style="446" bestFit="1" customWidth="1"/>
    <col min="15113" max="15359" width="8.85546875" style="446"/>
    <col min="15360" max="15360" width="4.42578125" style="446" customWidth="1"/>
    <col min="15361" max="15361" width="56.85546875" style="446" customWidth="1"/>
    <col min="15362" max="15362" width="14.140625" style="446" customWidth="1"/>
    <col min="15363" max="15363" width="13.42578125" style="446" customWidth="1"/>
    <col min="15364" max="15364" width="7.42578125" style="446" customWidth="1"/>
    <col min="15365" max="15365" width="7.28515625" style="446" customWidth="1"/>
    <col min="15366" max="15366" width="7.42578125" style="446" customWidth="1"/>
    <col min="15367" max="15367" width="8.42578125" style="446" customWidth="1"/>
    <col min="15368" max="15368" width="10.42578125" style="446" bestFit="1" customWidth="1"/>
    <col min="15369" max="15615" width="8.85546875" style="446"/>
    <col min="15616" max="15616" width="4.42578125" style="446" customWidth="1"/>
    <col min="15617" max="15617" width="56.85546875" style="446" customWidth="1"/>
    <col min="15618" max="15618" width="14.140625" style="446" customWidth="1"/>
    <col min="15619" max="15619" width="13.42578125" style="446" customWidth="1"/>
    <col min="15620" max="15620" width="7.42578125" style="446" customWidth="1"/>
    <col min="15621" max="15621" width="7.28515625" style="446" customWidth="1"/>
    <col min="15622" max="15622" width="7.42578125" style="446" customWidth="1"/>
    <col min="15623" max="15623" width="8.42578125" style="446" customWidth="1"/>
    <col min="15624" max="15624" width="10.42578125" style="446" bestFit="1" customWidth="1"/>
    <col min="15625" max="15871" width="8.85546875" style="446"/>
    <col min="15872" max="15872" width="4.42578125" style="446" customWidth="1"/>
    <col min="15873" max="15873" width="56.85546875" style="446" customWidth="1"/>
    <col min="15874" max="15874" width="14.140625" style="446" customWidth="1"/>
    <col min="15875" max="15875" width="13.42578125" style="446" customWidth="1"/>
    <col min="15876" max="15876" width="7.42578125" style="446" customWidth="1"/>
    <col min="15877" max="15877" width="7.28515625" style="446" customWidth="1"/>
    <col min="15878" max="15878" width="7.42578125" style="446" customWidth="1"/>
    <col min="15879" max="15879" width="8.42578125" style="446" customWidth="1"/>
    <col min="15880" max="15880" width="10.42578125" style="446" bestFit="1" customWidth="1"/>
    <col min="15881" max="16127" width="8.85546875" style="446"/>
    <col min="16128" max="16128" width="4.42578125" style="446" customWidth="1"/>
    <col min="16129" max="16129" width="56.85546875" style="446" customWidth="1"/>
    <col min="16130" max="16130" width="14.140625" style="446" customWidth="1"/>
    <col min="16131" max="16131" width="13.42578125" style="446" customWidth="1"/>
    <col min="16132" max="16132" width="7.42578125" style="446" customWidth="1"/>
    <col min="16133" max="16133" width="7.28515625" style="446" customWidth="1"/>
    <col min="16134" max="16134" width="7.42578125" style="446" customWidth="1"/>
    <col min="16135" max="16135" width="8.42578125" style="446" customWidth="1"/>
    <col min="16136" max="16136" width="10.42578125" style="446" bestFit="1" customWidth="1"/>
    <col min="16137" max="16384" width="8.85546875" style="446"/>
  </cols>
  <sheetData>
    <row r="1" spans="1:6" ht="18" customHeight="1" x14ac:dyDescent="0.25">
      <c r="C1" s="519" t="s">
        <v>0</v>
      </c>
    </row>
    <row r="2" spans="1:6" ht="13.5" customHeight="1" x14ac:dyDescent="0.25">
      <c r="B2" s="447"/>
      <c r="C2" s="519" t="s">
        <v>381</v>
      </c>
    </row>
    <row r="3" spans="1:6" ht="14.25" customHeight="1" x14ac:dyDescent="0.25">
      <c r="A3" s="448"/>
      <c r="B3" s="448"/>
      <c r="C3" s="519" t="s">
        <v>382</v>
      </c>
    </row>
    <row r="4" spans="1:6" ht="14.25" customHeight="1" x14ac:dyDescent="0.25">
      <c r="B4" s="449"/>
      <c r="C4" s="519" t="s">
        <v>210</v>
      </c>
    </row>
    <row r="5" spans="1:6" ht="14.25" customHeight="1" x14ac:dyDescent="0.25">
      <c r="B5" s="449"/>
      <c r="C5" s="519"/>
    </row>
    <row r="6" spans="1:6" ht="14.25" customHeight="1" x14ac:dyDescent="0.25">
      <c r="B6" s="448" t="s">
        <v>380</v>
      </c>
      <c r="C6" s="520"/>
    </row>
    <row r="7" spans="1:6" x14ac:dyDescent="0.25">
      <c r="B7" s="450"/>
      <c r="C7" s="521" t="s">
        <v>1</v>
      </c>
      <c r="E7" s="451"/>
    </row>
    <row r="8" spans="1:6" ht="20.25" customHeight="1" x14ac:dyDescent="0.25">
      <c r="A8" s="1024" t="s">
        <v>2</v>
      </c>
      <c r="B8" s="452" t="s">
        <v>3</v>
      </c>
      <c r="C8" s="522" t="s">
        <v>4</v>
      </c>
      <c r="D8" s="453"/>
      <c r="E8" s="453"/>
      <c r="F8" s="454"/>
    </row>
    <row r="9" spans="1:6" x14ac:dyDescent="0.25">
      <c r="A9" s="455">
        <v>1</v>
      </c>
      <c r="B9" s="456" t="s">
        <v>5</v>
      </c>
      <c r="C9" s="523">
        <f>C10+C12+C16</f>
        <v>21927</v>
      </c>
      <c r="D9" s="457"/>
      <c r="E9" s="457"/>
      <c r="F9" s="457"/>
    </row>
    <row r="10" spans="1:6" x14ac:dyDescent="0.25">
      <c r="A10" s="455">
        <v>2</v>
      </c>
      <c r="B10" s="456" t="s">
        <v>6</v>
      </c>
      <c r="C10" s="523">
        <f>C11</f>
        <v>20768</v>
      </c>
      <c r="D10" s="457"/>
      <c r="E10" s="457"/>
      <c r="F10" s="457"/>
    </row>
    <row r="11" spans="1:6" x14ac:dyDescent="0.25">
      <c r="A11" s="455">
        <v>3</v>
      </c>
      <c r="B11" s="458" t="s">
        <v>7</v>
      </c>
      <c r="C11" s="524">
        <v>20768</v>
      </c>
      <c r="D11" s="459"/>
      <c r="E11" s="457"/>
      <c r="F11" s="460"/>
    </row>
    <row r="12" spans="1:6" x14ac:dyDescent="0.25">
      <c r="A12" s="455">
        <v>4</v>
      </c>
      <c r="B12" s="461" t="s">
        <v>8</v>
      </c>
      <c r="C12" s="525">
        <f>C13+C14+C15</f>
        <v>1127</v>
      </c>
      <c r="D12" s="457"/>
      <c r="E12" s="457"/>
      <c r="F12" s="457"/>
    </row>
    <row r="13" spans="1:6" x14ac:dyDescent="0.25">
      <c r="A13" s="455">
        <v>5</v>
      </c>
      <c r="B13" s="458" t="s">
        <v>9</v>
      </c>
      <c r="C13" s="524">
        <v>700</v>
      </c>
      <c r="D13" s="457"/>
      <c r="E13" s="457"/>
      <c r="F13" s="457"/>
    </row>
    <row r="14" spans="1:6" x14ac:dyDescent="0.25">
      <c r="A14" s="455">
        <v>6</v>
      </c>
      <c r="B14" s="458" t="s">
        <v>10</v>
      </c>
      <c r="C14" s="524">
        <v>410</v>
      </c>
      <c r="D14" s="457"/>
      <c r="E14" s="457"/>
      <c r="F14" s="457"/>
    </row>
    <row r="15" spans="1:6" x14ac:dyDescent="0.25">
      <c r="A15" s="455">
        <v>7</v>
      </c>
      <c r="B15" s="458" t="s">
        <v>11</v>
      </c>
      <c r="C15" s="524">
        <v>17</v>
      </c>
      <c r="D15" s="457"/>
      <c r="E15" s="457"/>
      <c r="F15" s="457"/>
    </row>
    <row r="16" spans="1:6" x14ac:dyDescent="0.25">
      <c r="A16" s="455">
        <v>8</v>
      </c>
      <c r="B16" s="461" t="s">
        <v>245</v>
      </c>
      <c r="C16" s="463">
        <f>C17</f>
        <v>32</v>
      </c>
      <c r="D16" s="457"/>
      <c r="E16" s="457"/>
      <c r="F16" s="457"/>
    </row>
    <row r="17" spans="1:6" x14ac:dyDescent="0.25">
      <c r="A17" s="455">
        <v>9</v>
      </c>
      <c r="B17" s="458" t="s">
        <v>12</v>
      </c>
      <c r="C17" s="524">
        <v>32</v>
      </c>
      <c r="D17" s="462"/>
      <c r="E17" s="457"/>
      <c r="F17" s="457"/>
    </row>
    <row r="18" spans="1:6" x14ac:dyDescent="0.25">
      <c r="A18" s="455">
        <v>10</v>
      </c>
      <c r="B18" s="461" t="s">
        <v>437</v>
      </c>
      <c r="C18" s="463">
        <f>C19+C23+C27+C32+C34+C33</f>
        <v>2480.33</v>
      </c>
      <c r="D18" s="457"/>
      <c r="E18" s="457"/>
      <c r="F18" s="457"/>
    </row>
    <row r="19" spans="1:6" x14ac:dyDescent="0.25">
      <c r="A19" s="455">
        <v>11</v>
      </c>
      <c r="B19" s="461" t="s">
        <v>250</v>
      </c>
      <c r="C19" s="463">
        <f>C21+C22+C20</f>
        <v>204</v>
      </c>
      <c r="D19" s="457"/>
      <c r="E19" s="457"/>
      <c r="F19" s="457"/>
    </row>
    <row r="20" spans="1:6" x14ac:dyDescent="0.25">
      <c r="A20" s="455">
        <v>12</v>
      </c>
      <c r="B20" s="464" t="s">
        <v>15</v>
      </c>
      <c r="C20" s="524">
        <v>1</v>
      </c>
      <c r="D20" s="457"/>
      <c r="E20" s="457"/>
      <c r="F20" s="457"/>
    </row>
    <row r="21" spans="1:6" ht="24.75" customHeight="1" x14ac:dyDescent="0.25">
      <c r="A21" s="455">
        <v>13</v>
      </c>
      <c r="B21" s="465" t="s">
        <v>16</v>
      </c>
      <c r="C21" s="524">
        <v>50</v>
      </c>
      <c r="D21" s="457"/>
      <c r="E21" s="457"/>
      <c r="F21" s="457"/>
    </row>
    <row r="22" spans="1:6" ht="15.6" customHeight="1" x14ac:dyDescent="0.25">
      <c r="A22" s="455">
        <v>14</v>
      </c>
      <c r="B22" s="465" t="s">
        <v>17</v>
      </c>
      <c r="C22" s="524">
        <v>153</v>
      </c>
      <c r="D22" s="457"/>
      <c r="E22" s="457"/>
      <c r="F22" s="457"/>
    </row>
    <row r="23" spans="1:6" ht="15" customHeight="1" x14ac:dyDescent="0.25">
      <c r="A23" s="455">
        <v>15</v>
      </c>
      <c r="B23" s="466" t="s">
        <v>246</v>
      </c>
      <c r="C23" s="463">
        <f>C24+C25+C26</f>
        <v>978.33</v>
      </c>
      <c r="D23" s="467"/>
      <c r="E23" s="468"/>
      <c r="F23" s="457"/>
    </row>
    <row r="24" spans="1:6" ht="13.9" customHeight="1" x14ac:dyDescent="0.25">
      <c r="A24" s="455">
        <v>16</v>
      </c>
      <c r="B24" s="465" t="s">
        <v>18</v>
      </c>
      <c r="C24" s="524">
        <v>113.63</v>
      </c>
      <c r="D24" s="469"/>
      <c r="E24" s="468"/>
      <c r="F24" s="457"/>
    </row>
    <row r="25" spans="1:6" x14ac:dyDescent="0.25">
      <c r="A25" s="455">
        <v>17</v>
      </c>
      <c r="B25" s="458" t="s">
        <v>370</v>
      </c>
      <c r="C25" s="524">
        <v>177</v>
      </c>
      <c r="D25" s="470"/>
      <c r="E25" s="468"/>
      <c r="F25" s="468"/>
    </row>
    <row r="26" spans="1:6" x14ac:dyDescent="0.25">
      <c r="A26" s="455">
        <v>18</v>
      </c>
      <c r="B26" s="458" t="s">
        <v>19</v>
      </c>
      <c r="C26" s="524">
        <v>687.7</v>
      </c>
      <c r="D26" s="470"/>
      <c r="E26" s="468"/>
      <c r="F26" s="457"/>
    </row>
    <row r="27" spans="1:6" x14ac:dyDescent="0.25">
      <c r="A27" s="455">
        <v>19</v>
      </c>
      <c r="B27" s="471" t="s">
        <v>248</v>
      </c>
      <c r="C27" s="463">
        <f>C28+C29</f>
        <v>1253</v>
      </c>
      <c r="D27" s="470"/>
      <c r="E27" s="468"/>
      <c r="F27" s="457"/>
    </row>
    <row r="28" spans="1:6" x14ac:dyDescent="0.25">
      <c r="A28" s="455">
        <v>20</v>
      </c>
      <c r="B28" s="458" t="s">
        <v>244</v>
      </c>
      <c r="C28" s="524">
        <v>53</v>
      </c>
      <c r="D28" s="470"/>
      <c r="E28" s="468"/>
      <c r="F28" s="457"/>
    </row>
    <row r="29" spans="1:6" x14ac:dyDescent="0.25">
      <c r="A29" s="455">
        <v>21</v>
      </c>
      <c r="B29" s="458" t="s">
        <v>247</v>
      </c>
      <c r="C29" s="524">
        <v>1200</v>
      </c>
      <c r="D29" s="470"/>
      <c r="E29" s="468"/>
      <c r="F29" s="457"/>
    </row>
    <row r="30" spans="1:6" x14ac:dyDescent="0.25">
      <c r="A30" s="455">
        <v>22</v>
      </c>
      <c r="B30" s="458" t="s">
        <v>13</v>
      </c>
      <c r="C30" s="524">
        <v>800</v>
      </c>
      <c r="D30" s="470"/>
      <c r="E30" s="468"/>
      <c r="F30" s="457"/>
    </row>
    <row r="31" spans="1:6" x14ac:dyDescent="0.25">
      <c r="A31" s="455">
        <v>23</v>
      </c>
      <c r="B31" s="458" t="s">
        <v>14</v>
      </c>
      <c r="C31" s="524">
        <v>400</v>
      </c>
      <c r="D31" s="470"/>
      <c r="E31" s="468"/>
      <c r="F31" s="457"/>
    </row>
    <row r="32" spans="1:6" x14ac:dyDescent="0.25">
      <c r="A32" s="455">
        <v>24</v>
      </c>
      <c r="B32" s="458" t="s">
        <v>20</v>
      </c>
      <c r="C32" s="524">
        <v>27</v>
      </c>
      <c r="D32" s="457"/>
      <c r="E32" s="457"/>
      <c r="F32" s="457"/>
    </row>
    <row r="33" spans="1:7" ht="26.25" x14ac:dyDescent="0.25">
      <c r="A33" s="455">
        <v>25</v>
      </c>
      <c r="B33" s="477" t="s">
        <v>21</v>
      </c>
      <c r="C33" s="524">
        <v>8</v>
      </c>
      <c r="D33" s="457"/>
      <c r="E33" s="457"/>
      <c r="F33" s="457"/>
    </row>
    <row r="34" spans="1:7" x14ac:dyDescent="0.25">
      <c r="A34" s="455">
        <v>26</v>
      </c>
      <c r="B34" s="458" t="s">
        <v>22</v>
      </c>
      <c r="C34" s="524">
        <v>10</v>
      </c>
      <c r="D34" s="457"/>
      <c r="E34" s="457"/>
      <c r="F34" s="457"/>
    </row>
    <row r="35" spans="1:7" ht="17.25" customHeight="1" x14ac:dyDescent="0.25">
      <c r="A35" s="455">
        <v>27</v>
      </c>
      <c r="B35" s="466" t="s">
        <v>249</v>
      </c>
      <c r="C35" s="463">
        <f>C36+C37</f>
        <v>60</v>
      </c>
      <c r="D35" s="457"/>
      <c r="E35" s="457"/>
      <c r="F35" s="457"/>
    </row>
    <row r="36" spans="1:7" ht="15" customHeight="1" x14ac:dyDescent="0.25">
      <c r="A36" s="455">
        <v>28</v>
      </c>
      <c r="B36" s="465" t="s">
        <v>369</v>
      </c>
      <c r="C36" s="524">
        <v>20</v>
      </c>
      <c r="D36" s="472"/>
      <c r="E36" s="457"/>
      <c r="F36" s="457"/>
    </row>
    <row r="37" spans="1:7" ht="16.5" customHeight="1" x14ac:dyDescent="0.25">
      <c r="A37" s="455">
        <v>29</v>
      </c>
      <c r="B37" s="465" t="s">
        <v>23</v>
      </c>
      <c r="C37" s="524">
        <v>40</v>
      </c>
      <c r="D37" s="473"/>
      <c r="E37" s="457"/>
      <c r="F37" s="457"/>
    </row>
    <row r="38" spans="1:7" ht="15.6" customHeight="1" x14ac:dyDescent="0.25">
      <c r="A38" s="455">
        <v>30</v>
      </c>
      <c r="B38" s="474" t="s">
        <v>251</v>
      </c>
      <c r="C38" s="463">
        <f>C9+C18+C35</f>
        <v>24467.33</v>
      </c>
      <c r="D38" s="457"/>
      <c r="E38" s="457"/>
      <c r="F38" s="475"/>
    </row>
    <row r="39" spans="1:7" ht="15.6" customHeight="1" x14ac:dyDescent="0.25">
      <c r="A39" s="455">
        <v>31</v>
      </c>
      <c r="B39" s="476" t="s">
        <v>365</v>
      </c>
      <c r="C39" s="463">
        <f>C42+C40+C41</f>
        <v>19084.149999999998</v>
      </c>
      <c r="D39" s="457"/>
      <c r="E39" s="457"/>
      <c r="F39" s="457"/>
    </row>
    <row r="40" spans="1:7" ht="27.75" customHeight="1" x14ac:dyDescent="0.25">
      <c r="A40" s="455">
        <v>32</v>
      </c>
      <c r="B40" s="477" t="s">
        <v>80</v>
      </c>
      <c r="C40" s="463">
        <v>3400.2</v>
      </c>
      <c r="D40" s="478"/>
      <c r="E40" s="457"/>
      <c r="F40" s="475"/>
    </row>
    <row r="41" spans="1:7" ht="38.25" customHeight="1" x14ac:dyDescent="0.25">
      <c r="A41" s="455">
        <v>33</v>
      </c>
      <c r="B41" s="477" t="s">
        <v>24</v>
      </c>
      <c r="C41" s="463">
        <v>8.7149999999999999</v>
      </c>
      <c r="D41" s="478"/>
      <c r="E41" s="457"/>
      <c r="F41" s="475"/>
    </row>
    <row r="42" spans="1:7" ht="28.15" customHeight="1" x14ac:dyDescent="0.25">
      <c r="A42" s="455">
        <v>34</v>
      </c>
      <c r="B42" s="466" t="s">
        <v>441</v>
      </c>
      <c r="C42" s="463">
        <f>C43+C69+C70+C80+C71+C74+C73+C75+C76+C78+C79+C77+C72</f>
        <v>15675.234999999997</v>
      </c>
      <c r="D42" s="457"/>
      <c r="E42" s="457"/>
      <c r="F42" s="457"/>
    </row>
    <row r="43" spans="1:7" ht="15.6" customHeight="1" x14ac:dyDescent="0.25">
      <c r="A43" s="455">
        <v>35</v>
      </c>
      <c r="B43" s="477" t="s">
        <v>25</v>
      </c>
      <c r="C43" s="463">
        <f>C44+C45+C46+C47+C48+C49+C51+C52+C53+C54+C55+C56+C57+C58+C59+C60+C61+C62+C63+C50+C66+C64+C65+C68+C67</f>
        <v>2911.5419999999999</v>
      </c>
      <c r="D43" s="457"/>
      <c r="E43" s="457"/>
      <c r="F43" s="457"/>
    </row>
    <row r="44" spans="1:7" ht="28.5" customHeight="1" x14ac:dyDescent="0.25">
      <c r="A44" s="479" t="s">
        <v>339</v>
      </c>
      <c r="B44" s="480" t="s">
        <v>371</v>
      </c>
      <c r="C44" s="482">
        <v>0.1</v>
      </c>
      <c r="D44" s="457"/>
      <c r="E44" s="457"/>
      <c r="F44" s="457"/>
      <c r="G44" s="457"/>
    </row>
    <row r="45" spans="1:7" ht="27" customHeight="1" x14ac:dyDescent="0.25">
      <c r="A45" s="479" t="s">
        <v>340</v>
      </c>
      <c r="B45" s="481" t="s">
        <v>374</v>
      </c>
      <c r="C45" s="482">
        <v>20.399999999999999</v>
      </c>
      <c r="D45" s="457"/>
      <c r="E45" s="457"/>
      <c r="F45" s="457"/>
      <c r="G45" s="457"/>
    </row>
    <row r="46" spans="1:7" ht="15.6" customHeight="1" x14ac:dyDescent="0.25">
      <c r="A46" s="479" t="s">
        <v>341</v>
      </c>
      <c r="B46" s="458" t="s">
        <v>26</v>
      </c>
      <c r="C46" s="482">
        <v>8.24</v>
      </c>
      <c r="D46" s="457"/>
      <c r="E46" s="457"/>
      <c r="F46" s="457"/>
      <c r="G46" s="457"/>
    </row>
    <row r="47" spans="1:7" ht="14.25" customHeight="1" x14ac:dyDescent="0.25">
      <c r="A47" s="479" t="s">
        <v>342</v>
      </c>
      <c r="B47" s="477" t="s">
        <v>27</v>
      </c>
      <c r="C47" s="482">
        <v>194.7</v>
      </c>
      <c r="D47" s="457"/>
      <c r="E47" s="457"/>
      <c r="F47" s="457"/>
      <c r="G47" s="457"/>
    </row>
    <row r="48" spans="1:7" ht="15" customHeight="1" x14ac:dyDescent="0.25">
      <c r="A48" s="479" t="s">
        <v>343</v>
      </c>
      <c r="B48" s="477" t="s">
        <v>28</v>
      </c>
      <c r="C48" s="482">
        <v>547</v>
      </c>
      <c r="D48" s="457"/>
      <c r="E48" s="457"/>
      <c r="F48" s="457"/>
      <c r="G48" s="457"/>
    </row>
    <row r="49" spans="1:7" ht="15" customHeight="1" x14ac:dyDescent="0.25">
      <c r="A49" s="479" t="s">
        <v>344</v>
      </c>
      <c r="B49" s="477" t="s">
        <v>29</v>
      </c>
      <c r="C49" s="482">
        <v>462.8</v>
      </c>
      <c r="D49" s="454"/>
      <c r="E49" s="460"/>
      <c r="F49" s="457"/>
      <c r="G49" s="457"/>
    </row>
    <row r="50" spans="1:7" ht="24.75" customHeight="1" x14ac:dyDescent="0.25">
      <c r="A50" s="479" t="s">
        <v>345</v>
      </c>
      <c r="B50" s="477" t="s">
        <v>30</v>
      </c>
      <c r="C50" s="482">
        <v>455</v>
      </c>
      <c r="D50" s="457"/>
      <c r="E50" s="460"/>
      <c r="F50" s="475"/>
      <c r="G50" s="457"/>
    </row>
    <row r="51" spans="1:7" ht="15.75" customHeight="1" x14ac:dyDescent="0.25">
      <c r="A51" s="479" t="s">
        <v>346</v>
      </c>
      <c r="B51" s="477" t="s">
        <v>31</v>
      </c>
      <c r="C51" s="482">
        <v>11.6</v>
      </c>
      <c r="D51" s="457"/>
      <c r="E51" s="460"/>
      <c r="F51" s="457"/>
    </row>
    <row r="52" spans="1:7" ht="14.25" customHeight="1" x14ac:dyDescent="0.25">
      <c r="A52" s="479" t="s">
        <v>347</v>
      </c>
      <c r="B52" s="458" t="s">
        <v>32</v>
      </c>
      <c r="C52" s="482">
        <v>14.5</v>
      </c>
      <c r="D52" s="457"/>
      <c r="E52" s="460"/>
      <c r="F52" s="457"/>
    </row>
    <row r="53" spans="1:7" ht="23.25" customHeight="1" x14ac:dyDescent="0.25">
      <c r="A53" s="479" t="s">
        <v>348</v>
      </c>
      <c r="B53" s="477" t="s">
        <v>33</v>
      </c>
      <c r="C53" s="482">
        <v>51.4</v>
      </c>
      <c r="D53" s="457"/>
      <c r="E53" s="460"/>
      <c r="F53" s="457"/>
    </row>
    <row r="54" spans="1:7" ht="15.6" customHeight="1" x14ac:dyDescent="0.25">
      <c r="A54" s="479" t="s">
        <v>349</v>
      </c>
      <c r="B54" s="465" t="s">
        <v>34</v>
      </c>
      <c r="C54" s="482">
        <v>29</v>
      </c>
      <c r="D54" s="457"/>
      <c r="E54" s="460"/>
      <c r="F54" s="457"/>
    </row>
    <row r="55" spans="1:7" ht="15.6" customHeight="1" x14ac:dyDescent="0.25">
      <c r="A55" s="479" t="s">
        <v>350</v>
      </c>
      <c r="B55" s="465" t="s">
        <v>35</v>
      </c>
      <c r="C55" s="482">
        <v>5.6</v>
      </c>
      <c r="D55" s="457"/>
      <c r="E55" s="460"/>
      <c r="F55" s="457"/>
    </row>
    <row r="56" spans="1:7" ht="15.6" customHeight="1" x14ac:dyDescent="0.25">
      <c r="A56" s="479" t="s">
        <v>351</v>
      </c>
      <c r="B56" s="465" t="s">
        <v>36</v>
      </c>
      <c r="C56" s="482">
        <v>0.5</v>
      </c>
      <c r="D56" s="457"/>
      <c r="E56" s="460"/>
      <c r="F56" s="457"/>
    </row>
    <row r="57" spans="1:7" ht="15.6" customHeight="1" x14ac:dyDescent="0.25">
      <c r="A57" s="479" t="s">
        <v>352</v>
      </c>
      <c r="B57" s="465" t="s">
        <v>37</v>
      </c>
      <c r="C57" s="482">
        <v>19.600000000000001</v>
      </c>
      <c r="D57" s="457"/>
      <c r="E57" s="457"/>
      <c r="F57" s="457"/>
      <c r="G57" s="457"/>
    </row>
    <row r="58" spans="1:7" ht="15.6" customHeight="1" x14ac:dyDescent="0.25">
      <c r="A58" s="479" t="s">
        <v>353</v>
      </c>
      <c r="B58" s="465" t="s">
        <v>38</v>
      </c>
      <c r="C58" s="482">
        <v>561.20000000000005</v>
      </c>
      <c r="D58" s="457"/>
      <c r="E58" s="457"/>
      <c r="F58" s="457"/>
      <c r="G58" s="457"/>
    </row>
    <row r="59" spans="1:7" ht="25.15" customHeight="1" x14ac:dyDescent="0.25">
      <c r="A59" s="479" t="s">
        <v>354</v>
      </c>
      <c r="B59" s="465" t="s">
        <v>388</v>
      </c>
      <c r="C59" s="482">
        <v>6.1</v>
      </c>
      <c r="D59" s="457"/>
      <c r="E59" s="460"/>
      <c r="F59" s="457"/>
      <c r="G59" s="457"/>
    </row>
    <row r="60" spans="1:7" ht="15.6" customHeight="1" x14ac:dyDescent="0.25">
      <c r="A60" s="479" t="s">
        <v>355</v>
      </c>
      <c r="B60" s="465" t="s">
        <v>39</v>
      </c>
      <c r="C60" s="482">
        <v>107.8</v>
      </c>
      <c r="D60" s="457"/>
      <c r="E60" s="457"/>
      <c r="F60" s="457"/>
      <c r="G60" s="483"/>
    </row>
    <row r="61" spans="1:7" ht="15.6" customHeight="1" x14ac:dyDescent="0.25">
      <c r="A61" s="479" t="s">
        <v>356</v>
      </c>
      <c r="B61" s="458" t="s">
        <v>40</v>
      </c>
      <c r="C61" s="482">
        <v>62</v>
      </c>
      <c r="D61" s="457"/>
      <c r="E61" s="457"/>
      <c r="F61" s="457"/>
      <c r="G61" s="457"/>
    </row>
    <row r="62" spans="1:7" ht="15.6" customHeight="1" x14ac:dyDescent="0.25">
      <c r="A62" s="479" t="s">
        <v>357</v>
      </c>
      <c r="B62" s="458" t="s">
        <v>41</v>
      </c>
      <c r="C62" s="482">
        <v>9.1999999999999993</v>
      </c>
      <c r="D62" s="457"/>
      <c r="E62" s="457"/>
      <c r="F62" s="457"/>
      <c r="G62" s="457"/>
    </row>
    <row r="63" spans="1:7" ht="15.6" customHeight="1" x14ac:dyDescent="0.25">
      <c r="A63" s="479" t="s">
        <v>358</v>
      </c>
      <c r="B63" s="484" t="s">
        <v>42</v>
      </c>
      <c r="C63" s="526">
        <v>159</v>
      </c>
      <c r="D63" s="457"/>
      <c r="E63" s="457"/>
      <c r="F63" s="457"/>
    </row>
    <row r="64" spans="1:7" ht="15.6" customHeight="1" x14ac:dyDescent="0.25">
      <c r="A64" s="479" t="s">
        <v>359</v>
      </c>
      <c r="B64" s="485" t="s">
        <v>43</v>
      </c>
      <c r="C64" s="526">
        <v>96.1</v>
      </c>
      <c r="D64" s="457"/>
      <c r="E64" s="457"/>
      <c r="F64" s="457"/>
    </row>
    <row r="65" spans="1:7" ht="15.6" customHeight="1" x14ac:dyDescent="0.25">
      <c r="A65" s="479" t="s">
        <v>360</v>
      </c>
      <c r="B65" s="485" t="s">
        <v>44</v>
      </c>
      <c r="C65" s="526">
        <v>62.8</v>
      </c>
      <c r="D65" s="457"/>
      <c r="E65" s="457"/>
      <c r="F65" s="457"/>
    </row>
    <row r="66" spans="1:7" ht="15.6" customHeight="1" x14ac:dyDescent="0.25">
      <c r="A66" s="479" t="s">
        <v>361</v>
      </c>
      <c r="B66" s="464" t="s">
        <v>45</v>
      </c>
      <c r="C66" s="526">
        <v>0.4</v>
      </c>
      <c r="D66" s="457"/>
      <c r="E66" s="457"/>
      <c r="F66" s="457"/>
      <c r="G66" s="457"/>
    </row>
    <row r="67" spans="1:7" ht="29.25" customHeight="1" x14ac:dyDescent="0.25">
      <c r="A67" s="479" t="s">
        <v>362</v>
      </c>
      <c r="B67" s="481" t="s">
        <v>252</v>
      </c>
      <c r="C67" s="526">
        <v>0.23200000000000001</v>
      </c>
      <c r="D67" s="457"/>
      <c r="E67" s="457"/>
      <c r="F67" s="457"/>
      <c r="G67" s="457"/>
    </row>
    <row r="68" spans="1:7" ht="15.6" customHeight="1" x14ac:dyDescent="0.25">
      <c r="A68" s="479" t="s">
        <v>363</v>
      </c>
      <c r="B68" s="486" t="s">
        <v>46</v>
      </c>
      <c r="C68" s="527">
        <v>26.27</v>
      </c>
      <c r="D68" s="457"/>
      <c r="E68" s="457"/>
      <c r="F68" s="457"/>
      <c r="G68" s="457"/>
    </row>
    <row r="69" spans="1:7" ht="15.6" customHeight="1" x14ac:dyDescent="0.25">
      <c r="A69" s="455">
        <v>36</v>
      </c>
      <c r="B69" s="458" t="s">
        <v>47</v>
      </c>
      <c r="C69" s="463">
        <v>11474.1</v>
      </c>
      <c r="D69" s="487"/>
      <c r="E69" s="457"/>
      <c r="F69" s="457"/>
    </row>
    <row r="70" spans="1:7" ht="27.75" customHeight="1" x14ac:dyDescent="0.25">
      <c r="A70" s="455">
        <v>37</v>
      </c>
      <c r="B70" s="477" t="s">
        <v>48</v>
      </c>
      <c r="C70" s="463">
        <v>61.9</v>
      </c>
      <c r="D70" s="457"/>
      <c r="E70" s="457"/>
      <c r="F70" s="457"/>
      <c r="G70" s="457"/>
    </row>
    <row r="71" spans="1:7" ht="20.45" customHeight="1" x14ac:dyDescent="0.25">
      <c r="A71" s="488">
        <v>38</v>
      </c>
      <c r="B71" s="489" t="s">
        <v>392</v>
      </c>
      <c r="C71" s="528">
        <v>186.6</v>
      </c>
      <c r="D71" s="457"/>
      <c r="E71" s="457"/>
      <c r="F71" s="457"/>
      <c r="G71" s="457"/>
    </row>
    <row r="72" spans="1:7" ht="20.45" customHeight="1" x14ac:dyDescent="0.25">
      <c r="A72" s="455">
        <v>39</v>
      </c>
      <c r="B72" s="458" t="s">
        <v>407</v>
      </c>
      <c r="C72" s="463">
        <v>327</v>
      </c>
      <c r="D72" s="457"/>
      <c r="E72" s="457"/>
      <c r="F72" s="457"/>
      <c r="G72" s="457"/>
    </row>
    <row r="73" spans="1:7" ht="18.600000000000001" customHeight="1" x14ac:dyDescent="0.25">
      <c r="A73" s="488">
        <v>40</v>
      </c>
      <c r="B73" s="489" t="s">
        <v>408</v>
      </c>
      <c r="C73" s="529">
        <v>109.4</v>
      </c>
      <c r="D73" s="457"/>
      <c r="E73" s="457"/>
      <c r="F73" s="457"/>
      <c r="G73" s="457"/>
    </row>
    <row r="74" spans="1:7" ht="30" customHeight="1" x14ac:dyDescent="0.25">
      <c r="A74" s="455">
        <v>41</v>
      </c>
      <c r="B74" s="481" t="s">
        <v>49</v>
      </c>
      <c r="C74" s="490"/>
      <c r="D74" s="457"/>
      <c r="E74" s="457"/>
      <c r="F74" s="457"/>
      <c r="G74" s="457"/>
    </row>
    <row r="75" spans="1:7" ht="17.45" customHeight="1" x14ac:dyDescent="0.25">
      <c r="A75" s="488">
        <v>42</v>
      </c>
      <c r="B75" s="489" t="s">
        <v>387</v>
      </c>
      <c r="C75" s="490">
        <v>37.954999999999998</v>
      </c>
      <c r="D75" s="457"/>
      <c r="E75" s="457"/>
      <c r="F75" s="457"/>
      <c r="G75" s="457"/>
    </row>
    <row r="76" spans="1:7" ht="21.6" customHeight="1" x14ac:dyDescent="0.25">
      <c r="A76" s="455">
        <v>43</v>
      </c>
      <c r="B76" s="489" t="s">
        <v>435</v>
      </c>
      <c r="C76" s="490">
        <v>59.9</v>
      </c>
      <c r="D76" s="457"/>
      <c r="E76" s="457"/>
      <c r="F76" s="457"/>
      <c r="G76" s="457"/>
    </row>
    <row r="77" spans="1:7" ht="28.9" customHeight="1" x14ac:dyDescent="0.25">
      <c r="A77" s="488">
        <v>44</v>
      </c>
      <c r="B77" s="489" t="s">
        <v>405</v>
      </c>
      <c r="C77" s="490">
        <v>24.8</v>
      </c>
      <c r="D77" s="457"/>
      <c r="E77" s="457"/>
      <c r="F77" s="457"/>
      <c r="G77" s="457"/>
    </row>
    <row r="78" spans="1:7" ht="28.9" customHeight="1" x14ac:dyDescent="0.25">
      <c r="A78" s="455">
        <v>45</v>
      </c>
      <c r="B78" s="489" t="s">
        <v>389</v>
      </c>
      <c r="C78" s="490">
        <v>7.8</v>
      </c>
      <c r="D78" s="457"/>
      <c r="E78" s="457"/>
      <c r="F78" s="457"/>
      <c r="G78" s="457"/>
    </row>
    <row r="79" spans="1:7" ht="28.9" customHeight="1" x14ac:dyDescent="0.25">
      <c r="A79" s="488">
        <v>46</v>
      </c>
      <c r="B79" s="489" t="s">
        <v>390</v>
      </c>
      <c r="C79" s="490">
        <v>21</v>
      </c>
      <c r="D79" s="457"/>
      <c r="E79" s="457"/>
      <c r="F79" s="457"/>
      <c r="G79" s="457"/>
    </row>
    <row r="80" spans="1:7" ht="30" customHeight="1" x14ac:dyDescent="0.25">
      <c r="A80" s="455">
        <v>47</v>
      </c>
      <c r="B80" s="481" t="s">
        <v>50</v>
      </c>
      <c r="C80" s="490">
        <v>453.238</v>
      </c>
      <c r="D80" s="491"/>
      <c r="E80" s="457"/>
      <c r="F80" s="457"/>
    </row>
    <row r="81" spans="1:10" ht="15.6" customHeight="1" x14ac:dyDescent="0.25">
      <c r="A81" s="488">
        <v>48</v>
      </c>
      <c r="B81" s="492" t="s">
        <v>364</v>
      </c>
      <c r="C81" s="493">
        <f>C38+C39</f>
        <v>43551.479999999996</v>
      </c>
      <c r="D81" s="457"/>
      <c r="E81" s="475"/>
      <c r="F81" s="457"/>
    </row>
    <row r="82" spans="1:10" x14ac:dyDescent="0.25">
      <c r="A82" s="455">
        <v>49</v>
      </c>
      <c r="B82" s="494" t="s">
        <v>385</v>
      </c>
      <c r="C82" s="495">
        <f>C83+C85+C86+C87+C84+C88+C89+C90+C92+C91</f>
        <v>7521.1220000000003</v>
      </c>
      <c r="D82" s="496"/>
      <c r="E82" s="497"/>
      <c r="F82" s="457"/>
      <c r="H82" s="498"/>
    </row>
    <row r="83" spans="1:10" x14ac:dyDescent="0.25">
      <c r="A83" s="499"/>
      <c r="B83" s="494" t="s">
        <v>51</v>
      </c>
      <c r="C83" s="502">
        <v>5048.3490000000002</v>
      </c>
      <c r="D83" s="468"/>
      <c r="E83" s="467"/>
      <c r="F83" s="457"/>
      <c r="H83" s="500"/>
      <c r="J83" s="501"/>
    </row>
    <row r="84" spans="1:10" x14ac:dyDescent="0.25">
      <c r="A84" s="499"/>
      <c r="B84" s="494" t="s">
        <v>52</v>
      </c>
      <c r="C84" s="502">
        <v>73.174999999999997</v>
      </c>
      <c r="D84" s="468"/>
      <c r="E84" s="497"/>
      <c r="F84" s="457"/>
      <c r="H84" s="503"/>
    </row>
    <row r="85" spans="1:10" x14ac:dyDescent="0.25">
      <c r="A85" s="499"/>
      <c r="B85" s="494" t="s">
        <v>53</v>
      </c>
      <c r="C85" s="502">
        <v>1281.9559999999999</v>
      </c>
      <c r="D85" s="504"/>
      <c r="E85" s="457"/>
      <c r="F85" s="457"/>
    </row>
    <row r="86" spans="1:10" x14ac:dyDescent="0.25">
      <c r="A86" s="499"/>
      <c r="B86" s="505" t="s">
        <v>54</v>
      </c>
      <c r="C86" s="502">
        <v>261.53100000000001</v>
      </c>
      <c r="D86" s="462"/>
      <c r="E86" s="457"/>
      <c r="F86" s="457"/>
    </row>
    <row r="87" spans="1:10" x14ac:dyDescent="0.25">
      <c r="A87" s="499"/>
      <c r="B87" s="505" t="s">
        <v>55</v>
      </c>
      <c r="C87" s="502">
        <v>24.396999999999998</v>
      </c>
      <c r="D87" s="462"/>
      <c r="E87" s="457"/>
      <c r="F87" s="457"/>
    </row>
    <row r="88" spans="1:10" x14ac:dyDescent="0.25">
      <c r="A88" s="499"/>
      <c r="B88" s="505" t="s">
        <v>56</v>
      </c>
      <c r="C88" s="506">
        <v>7.9960000000000004</v>
      </c>
      <c r="D88" s="507"/>
      <c r="E88" s="457"/>
      <c r="F88" s="457"/>
    </row>
    <row r="89" spans="1:10" x14ac:dyDescent="0.25">
      <c r="A89" s="499"/>
      <c r="B89" s="505" t="s">
        <v>333</v>
      </c>
      <c r="C89" s="652">
        <v>2.2410000000000001</v>
      </c>
      <c r="D89" s="457"/>
      <c r="E89" s="457"/>
      <c r="F89" s="457"/>
    </row>
    <row r="90" spans="1:10" x14ac:dyDescent="0.25">
      <c r="A90" s="499"/>
      <c r="B90" s="505" t="s">
        <v>57</v>
      </c>
      <c r="C90" s="506">
        <v>790.721</v>
      </c>
      <c r="D90" s="457"/>
      <c r="E90" s="457"/>
      <c r="F90" s="457"/>
    </row>
    <row r="91" spans="1:10" x14ac:dyDescent="0.25">
      <c r="A91" s="499"/>
      <c r="B91" s="505" t="s">
        <v>391</v>
      </c>
      <c r="C91" s="506">
        <v>26.777000000000001</v>
      </c>
      <c r="D91" s="457"/>
      <c r="E91" s="457"/>
      <c r="F91" s="457"/>
    </row>
    <row r="92" spans="1:10" x14ac:dyDescent="0.25">
      <c r="A92" s="499"/>
      <c r="B92" s="505" t="s">
        <v>384</v>
      </c>
      <c r="C92" s="506">
        <v>3.9790000000000001</v>
      </c>
      <c r="D92" s="457"/>
      <c r="E92" s="457"/>
      <c r="F92" s="457"/>
    </row>
    <row r="93" spans="1:10" ht="13.5" customHeight="1" x14ac:dyDescent="0.25">
      <c r="A93" s="455">
        <v>50</v>
      </c>
      <c r="B93" s="508" t="s">
        <v>440</v>
      </c>
      <c r="C93" s="495">
        <f>C81+C82</f>
        <v>51072.601999999999</v>
      </c>
      <c r="D93" s="457"/>
      <c r="E93" s="457"/>
      <c r="F93" s="457"/>
      <c r="H93" s="509"/>
    </row>
    <row r="94" spans="1:10" ht="15" customHeight="1" x14ac:dyDescent="0.25">
      <c r="B94" s="510"/>
      <c r="C94" s="530"/>
    </row>
    <row r="95" spans="1:10" ht="15" customHeight="1" x14ac:dyDescent="0.25">
      <c r="B95" s="511"/>
      <c r="C95" s="530"/>
    </row>
    <row r="96" spans="1:10" ht="13.5" customHeight="1" x14ac:dyDescent="0.25">
      <c r="B96" s="512"/>
      <c r="C96" s="530"/>
    </row>
    <row r="97" spans="2:6" ht="17.45" customHeight="1" x14ac:dyDescent="0.25">
      <c r="B97" s="513"/>
      <c r="C97" s="530"/>
      <c r="F97" s="514"/>
    </row>
    <row r="98" spans="2:6" x14ac:dyDescent="0.25">
      <c r="B98" s="515"/>
      <c r="C98" s="531"/>
    </row>
    <row r="99" spans="2:6" x14ac:dyDescent="0.25">
      <c r="B99" s="513"/>
      <c r="C99" s="530"/>
    </row>
    <row r="100" spans="2:6" ht="13.5" customHeight="1" x14ac:dyDescent="0.25">
      <c r="B100" s="516"/>
    </row>
    <row r="101" spans="2:6" ht="13.5" customHeight="1" x14ac:dyDescent="0.25">
      <c r="B101" s="516"/>
    </row>
    <row r="102" spans="2:6" x14ac:dyDescent="0.25">
      <c r="F102" s="514"/>
    </row>
    <row r="104" spans="2:6" x14ac:dyDescent="0.25">
      <c r="B104" s="513"/>
      <c r="C104" s="530"/>
    </row>
    <row r="105" spans="2:6" x14ac:dyDescent="0.25">
      <c r="B105" s="513"/>
      <c r="C105" s="530"/>
    </row>
    <row r="106" spans="2:6" x14ac:dyDescent="0.25">
      <c r="B106" s="513"/>
      <c r="C106" s="530"/>
    </row>
    <row r="107" spans="2:6" x14ac:dyDescent="0.25">
      <c r="B107" s="513"/>
      <c r="C107" s="530"/>
    </row>
    <row r="108" spans="2:6" x14ac:dyDescent="0.25">
      <c r="B108" s="517"/>
      <c r="C108" s="533"/>
    </row>
  </sheetData>
  <phoneticPr fontId="59" type="noConversion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6"/>
  <sheetViews>
    <sheetView topLeftCell="A169" zoomScale="110" zoomScaleNormal="110" workbookViewId="0">
      <selection activeCell="H193" sqref="H193"/>
    </sheetView>
  </sheetViews>
  <sheetFormatPr defaultColWidth="6.28515625" defaultRowHeight="15" x14ac:dyDescent="0.25"/>
  <cols>
    <col min="1" max="1" width="3.28515625" style="1" customWidth="1"/>
    <col min="2" max="2" width="31.85546875" style="1" customWidth="1"/>
    <col min="3" max="4" width="8.85546875" style="1" customWidth="1"/>
    <col min="5" max="5" width="9" style="1" customWidth="1"/>
    <col min="6" max="6" width="7.42578125" style="1" customWidth="1"/>
    <col min="7" max="7" width="8.7109375" style="1" customWidth="1"/>
    <col min="8" max="8" width="9.140625" style="1" customWidth="1"/>
    <col min="9" max="9" width="8.7109375" style="1" customWidth="1"/>
    <col min="10" max="10" width="7.7109375" style="1" customWidth="1"/>
    <col min="11" max="11" width="7.42578125" style="1" customWidth="1"/>
    <col min="12" max="12" width="7.28515625" style="1" customWidth="1"/>
    <col min="13" max="13" width="7" style="1" customWidth="1"/>
    <col min="14" max="14" width="5.7109375" style="1" customWidth="1"/>
    <col min="15" max="16" width="8.7109375" style="1" customWidth="1"/>
    <col min="17" max="17" width="8.85546875" style="1" customWidth="1"/>
    <col min="18" max="18" width="8.28515625" style="1" customWidth="1"/>
    <col min="19" max="19" width="6.42578125" style="1" customWidth="1"/>
    <col min="20" max="247" width="9.140625" style="1" customWidth="1"/>
    <col min="248" max="248" width="2.85546875" style="1" customWidth="1"/>
    <col min="249" max="249" width="31.5703125" style="1" customWidth="1"/>
    <col min="250" max="250" width="8.140625" style="1" customWidth="1"/>
    <col min="251" max="251" width="7.28515625" style="1" customWidth="1"/>
    <col min="252" max="252" width="6.42578125" style="1" customWidth="1"/>
    <col min="253" max="253" width="6.28515625" style="1"/>
    <col min="254" max="254" width="2.85546875" style="1" customWidth="1"/>
    <col min="255" max="255" width="31.5703125" style="1" customWidth="1"/>
    <col min="256" max="256" width="8.140625" style="1" customWidth="1"/>
    <col min="257" max="257" width="7.28515625" style="1" customWidth="1"/>
    <col min="258" max="258" width="6.42578125" style="1" customWidth="1"/>
    <col min="259" max="259" width="6.28515625" style="1" customWidth="1"/>
    <col min="260" max="261" width="7.5703125" style="1" customWidth="1"/>
    <col min="262" max="263" width="7.140625" style="1" customWidth="1"/>
    <col min="264" max="264" width="7.42578125" style="1" customWidth="1"/>
    <col min="265" max="265" width="7.28515625" style="1" customWidth="1"/>
    <col min="266" max="266" width="5.140625" style="1" customWidth="1"/>
    <col min="267" max="267" width="4.7109375" style="1" customWidth="1"/>
    <col min="268" max="268" width="8.140625" style="1" customWidth="1"/>
    <col min="269" max="269" width="8" style="1" customWidth="1"/>
    <col min="270" max="270" width="8.140625" style="1" customWidth="1"/>
    <col min="271" max="271" width="8.28515625" style="1" customWidth="1"/>
    <col min="272" max="503" width="9.140625" style="1" customWidth="1"/>
    <col min="504" max="504" width="2.85546875" style="1" customWidth="1"/>
    <col min="505" max="505" width="31.5703125" style="1" customWidth="1"/>
    <col min="506" max="506" width="8.140625" style="1" customWidth="1"/>
    <col min="507" max="507" width="7.28515625" style="1" customWidth="1"/>
    <col min="508" max="508" width="6.42578125" style="1" customWidth="1"/>
    <col min="509" max="509" width="6.28515625" style="1"/>
    <col min="510" max="510" width="2.85546875" style="1" customWidth="1"/>
    <col min="511" max="511" width="31.5703125" style="1" customWidth="1"/>
    <col min="512" max="512" width="8.140625" style="1" customWidth="1"/>
    <col min="513" max="513" width="7.28515625" style="1" customWidth="1"/>
    <col min="514" max="514" width="6.42578125" style="1" customWidth="1"/>
    <col min="515" max="515" width="6.28515625" style="1" customWidth="1"/>
    <col min="516" max="517" width="7.5703125" style="1" customWidth="1"/>
    <col min="518" max="519" width="7.140625" style="1" customWidth="1"/>
    <col min="520" max="520" width="7.42578125" style="1" customWidth="1"/>
    <col min="521" max="521" width="7.28515625" style="1" customWidth="1"/>
    <col min="522" max="522" width="5.140625" style="1" customWidth="1"/>
    <col min="523" max="523" width="4.7109375" style="1" customWidth="1"/>
    <col min="524" max="524" width="8.140625" style="1" customWidth="1"/>
    <col min="525" max="525" width="8" style="1" customWidth="1"/>
    <col min="526" max="526" width="8.140625" style="1" customWidth="1"/>
    <col min="527" max="527" width="8.28515625" style="1" customWidth="1"/>
    <col min="528" max="759" width="9.140625" style="1" customWidth="1"/>
    <col min="760" max="760" width="2.85546875" style="1" customWidth="1"/>
    <col min="761" max="761" width="31.5703125" style="1" customWidth="1"/>
    <col min="762" max="762" width="8.140625" style="1" customWidth="1"/>
    <col min="763" max="763" width="7.28515625" style="1" customWidth="1"/>
    <col min="764" max="764" width="6.42578125" style="1" customWidth="1"/>
    <col min="765" max="765" width="6.28515625" style="1"/>
    <col min="766" max="766" width="2.85546875" style="1" customWidth="1"/>
    <col min="767" max="767" width="31.5703125" style="1" customWidth="1"/>
    <col min="768" max="768" width="8.140625" style="1" customWidth="1"/>
    <col min="769" max="769" width="7.28515625" style="1" customWidth="1"/>
    <col min="770" max="770" width="6.42578125" style="1" customWidth="1"/>
    <col min="771" max="771" width="6.28515625" style="1" customWidth="1"/>
    <col min="772" max="773" width="7.5703125" style="1" customWidth="1"/>
    <col min="774" max="775" width="7.140625" style="1" customWidth="1"/>
    <col min="776" max="776" width="7.42578125" style="1" customWidth="1"/>
    <col min="777" max="777" width="7.28515625" style="1" customWidth="1"/>
    <col min="778" max="778" width="5.140625" style="1" customWidth="1"/>
    <col min="779" max="779" width="4.7109375" style="1" customWidth="1"/>
    <col min="780" max="780" width="8.140625" style="1" customWidth="1"/>
    <col min="781" max="781" width="8" style="1" customWidth="1"/>
    <col min="782" max="782" width="8.140625" style="1" customWidth="1"/>
    <col min="783" max="783" width="8.28515625" style="1" customWidth="1"/>
    <col min="784" max="1015" width="9.140625" style="1" customWidth="1"/>
    <col min="1016" max="1016" width="2.85546875" style="1" customWidth="1"/>
    <col min="1017" max="1017" width="31.5703125" style="1" customWidth="1"/>
    <col min="1018" max="1018" width="8.140625" style="1" customWidth="1"/>
    <col min="1019" max="1019" width="7.28515625" style="1" customWidth="1"/>
    <col min="1020" max="1020" width="6.42578125" style="1" customWidth="1"/>
    <col min="1021" max="1021" width="6.28515625" style="1"/>
    <col min="1022" max="1022" width="2.85546875" style="1" customWidth="1"/>
    <col min="1023" max="1023" width="31.5703125" style="1" customWidth="1"/>
    <col min="1024" max="1024" width="8.140625" style="1" customWidth="1"/>
    <col min="1025" max="1025" width="7.28515625" style="1" customWidth="1"/>
    <col min="1026" max="1026" width="6.42578125" style="1" customWidth="1"/>
    <col min="1027" max="1027" width="6.28515625" style="1" customWidth="1"/>
    <col min="1028" max="1029" width="7.5703125" style="1" customWidth="1"/>
    <col min="1030" max="1031" width="7.140625" style="1" customWidth="1"/>
    <col min="1032" max="1032" width="7.42578125" style="1" customWidth="1"/>
    <col min="1033" max="1033" width="7.28515625" style="1" customWidth="1"/>
    <col min="1034" max="1034" width="5.140625" style="1" customWidth="1"/>
    <col min="1035" max="1035" width="4.7109375" style="1" customWidth="1"/>
    <col min="1036" max="1036" width="8.140625" style="1" customWidth="1"/>
    <col min="1037" max="1037" width="8" style="1" customWidth="1"/>
    <col min="1038" max="1038" width="8.140625" style="1" customWidth="1"/>
    <col min="1039" max="1039" width="8.28515625" style="1" customWidth="1"/>
    <col min="1040" max="1271" width="9.140625" style="1" customWidth="1"/>
    <col min="1272" max="1272" width="2.85546875" style="1" customWidth="1"/>
    <col min="1273" max="1273" width="31.5703125" style="1" customWidth="1"/>
    <col min="1274" max="1274" width="8.140625" style="1" customWidth="1"/>
    <col min="1275" max="1275" width="7.28515625" style="1" customWidth="1"/>
    <col min="1276" max="1276" width="6.42578125" style="1" customWidth="1"/>
    <col min="1277" max="1277" width="6.28515625" style="1"/>
    <col min="1278" max="1278" width="2.85546875" style="1" customWidth="1"/>
    <col min="1279" max="1279" width="31.5703125" style="1" customWidth="1"/>
    <col min="1280" max="1280" width="8.140625" style="1" customWidth="1"/>
    <col min="1281" max="1281" width="7.28515625" style="1" customWidth="1"/>
    <col min="1282" max="1282" width="6.42578125" style="1" customWidth="1"/>
    <col min="1283" max="1283" width="6.28515625" style="1" customWidth="1"/>
    <col min="1284" max="1285" width="7.5703125" style="1" customWidth="1"/>
    <col min="1286" max="1287" width="7.140625" style="1" customWidth="1"/>
    <col min="1288" max="1288" width="7.42578125" style="1" customWidth="1"/>
    <col min="1289" max="1289" width="7.28515625" style="1" customWidth="1"/>
    <col min="1290" max="1290" width="5.140625" style="1" customWidth="1"/>
    <col min="1291" max="1291" width="4.7109375" style="1" customWidth="1"/>
    <col min="1292" max="1292" width="8.140625" style="1" customWidth="1"/>
    <col min="1293" max="1293" width="8" style="1" customWidth="1"/>
    <col min="1294" max="1294" width="8.140625" style="1" customWidth="1"/>
    <col min="1295" max="1295" width="8.28515625" style="1" customWidth="1"/>
    <col min="1296" max="1527" width="9.140625" style="1" customWidth="1"/>
    <col min="1528" max="1528" width="2.85546875" style="1" customWidth="1"/>
    <col min="1529" max="1529" width="31.5703125" style="1" customWidth="1"/>
    <col min="1530" max="1530" width="8.140625" style="1" customWidth="1"/>
    <col min="1531" max="1531" width="7.28515625" style="1" customWidth="1"/>
    <col min="1532" max="1532" width="6.42578125" style="1" customWidth="1"/>
    <col min="1533" max="1533" width="6.28515625" style="1"/>
    <col min="1534" max="1534" width="2.85546875" style="1" customWidth="1"/>
    <col min="1535" max="1535" width="31.5703125" style="1" customWidth="1"/>
    <col min="1536" max="1536" width="8.140625" style="1" customWidth="1"/>
    <col min="1537" max="1537" width="7.28515625" style="1" customWidth="1"/>
    <col min="1538" max="1538" width="6.42578125" style="1" customWidth="1"/>
    <col min="1539" max="1539" width="6.28515625" style="1" customWidth="1"/>
    <col min="1540" max="1541" width="7.5703125" style="1" customWidth="1"/>
    <col min="1542" max="1543" width="7.140625" style="1" customWidth="1"/>
    <col min="1544" max="1544" width="7.42578125" style="1" customWidth="1"/>
    <col min="1545" max="1545" width="7.28515625" style="1" customWidth="1"/>
    <col min="1546" max="1546" width="5.140625" style="1" customWidth="1"/>
    <col min="1547" max="1547" width="4.7109375" style="1" customWidth="1"/>
    <col min="1548" max="1548" width="8.140625" style="1" customWidth="1"/>
    <col min="1549" max="1549" width="8" style="1" customWidth="1"/>
    <col min="1550" max="1550" width="8.140625" style="1" customWidth="1"/>
    <col min="1551" max="1551" width="8.28515625" style="1" customWidth="1"/>
    <col min="1552" max="1783" width="9.140625" style="1" customWidth="1"/>
    <col min="1784" max="1784" width="2.85546875" style="1" customWidth="1"/>
    <col min="1785" max="1785" width="31.5703125" style="1" customWidth="1"/>
    <col min="1786" max="1786" width="8.140625" style="1" customWidth="1"/>
    <col min="1787" max="1787" width="7.28515625" style="1" customWidth="1"/>
    <col min="1788" max="1788" width="6.42578125" style="1" customWidth="1"/>
    <col min="1789" max="1789" width="6.28515625" style="1"/>
    <col min="1790" max="1790" width="2.85546875" style="1" customWidth="1"/>
    <col min="1791" max="1791" width="31.5703125" style="1" customWidth="1"/>
    <col min="1792" max="1792" width="8.140625" style="1" customWidth="1"/>
    <col min="1793" max="1793" width="7.28515625" style="1" customWidth="1"/>
    <col min="1794" max="1794" width="6.42578125" style="1" customWidth="1"/>
    <col min="1795" max="1795" width="6.28515625" style="1" customWidth="1"/>
    <col min="1796" max="1797" width="7.5703125" style="1" customWidth="1"/>
    <col min="1798" max="1799" width="7.140625" style="1" customWidth="1"/>
    <col min="1800" max="1800" width="7.42578125" style="1" customWidth="1"/>
    <col min="1801" max="1801" width="7.28515625" style="1" customWidth="1"/>
    <col min="1802" max="1802" width="5.140625" style="1" customWidth="1"/>
    <col min="1803" max="1803" width="4.7109375" style="1" customWidth="1"/>
    <col min="1804" max="1804" width="8.140625" style="1" customWidth="1"/>
    <col min="1805" max="1805" width="8" style="1" customWidth="1"/>
    <col min="1806" max="1806" width="8.140625" style="1" customWidth="1"/>
    <col min="1807" max="1807" width="8.28515625" style="1" customWidth="1"/>
    <col min="1808" max="2039" width="9.140625" style="1" customWidth="1"/>
    <col min="2040" max="2040" width="2.85546875" style="1" customWidth="1"/>
    <col min="2041" max="2041" width="31.5703125" style="1" customWidth="1"/>
    <col min="2042" max="2042" width="8.140625" style="1" customWidth="1"/>
    <col min="2043" max="2043" width="7.28515625" style="1" customWidth="1"/>
    <col min="2044" max="2044" width="6.42578125" style="1" customWidth="1"/>
    <col min="2045" max="2045" width="6.28515625" style="1"/>
    <col min="2046" max="2046" width="2.85546875" style="1" customWidth="1"/>
    <col min="2047" max="2047" width="31.5703125" style="1" customWidth="1"/>
    <col min="2048" max="2048" width="8.140625" style="1" customWidth="1"/>
    <col min="2049" max="2049" width="7.28515625" style="1" customWidth="1"/>
    <col min="2050" max="2050" width="6.42578125" style="1" customWidth="1"/>
    <col min="2051" max="2051" width="6.28515625" style="1" customWidth="1"/>
    <col min="2052" max="2053" width="7.5703125" style="1" customWidth="1"/>
    <col min="2054" max="2055" width="7.140625" style="1" customWidth="1"/>
    <col min="2056" max="2056" width="7.42578125" style="1" customWidth="1"/>
    <col min="2057" max="2057" width="7.28515625" style="1" customWidth="1"/>
    <col min="2058" max="2058" width="5.140625" style="1" customWidth="1"/>
    <col min="2059" max="2059" width="4.7109375" style="1" customWidth="1"/>
    <col min="2060" max="2060" width="8.140625" style="1" customWidth="1"/>
    <col min="2061" max="2061" width="8" style="1" customWidth="1"/>
    <col min="2062" max="2062" width="8.140625" style="1" customWidth="1"/>
    <col min="2063" max="2063" width="8.28515625" style="1" customWidth="1"/>
    <col min="2064" max="2295" width="9.140625" style="1" customWidth="1"/>
    <col min="2296" max="2296" width="2.85546875" style="1" customWidth="1"/>
    <col min="2297" max="2297" width="31.5703125" style="1" customWidth="1"/>
    <col min="2298" max="2298" width="8.140625" style="1" customWidth="1"/>
    <col min="2299" max="2299" width="7.28515625" style="1" customWidth="1"/>
    <col min="2300" max="2300" width="6.42578125" style="1" customWidth="1"/>
    <col min="2301" max="2301" width="6.28515625" style="1"/>
    <col min="2302" max="2302" width="2.85546875" style="1" customWidth="1"/>
    <col min="2303" max="2303" width="31.5703125" style="1" customWidth="1"/>
    <col min="2304" max="2304" width="8.140625" style="1" customWidth="1"/>
    <col min="2305" max="2305" width="7.28515625" style="1" customWidth="1"/>
    <col min="2306" max="2306" width="6.42578125" style="1" customWidth="1"/>
    <col min="2307" max="2307" width="6.28515625" style="1" customWidth="1"/>
    <col min="2308" max="2309" width="7.5703125" style="1" customWidth="1"/>
    <col min="2310" max="2311" width="7.140625" style="1" customWidth="1"/>
    <col min="2312" max="2312" width="7.42578125" style="1" customWidth="1"/>
    <col min="2313" max="2313" width="7.28515625" style="1" customWidth="1"/>
    <col min="2314" max="2314" width="5.140625" style="1" customWidth="1"/>
    <col min="2315" max="2315" width="4.7109375" style="1" customWidth="1"/>
    <col min="2316" max="2316" width="8.140625" style="1" customWidth="1"/>
    <col min="2317" max="2317" width="8" style="1" customWidth="1"/>
    <col min="2318" max="2318" width="8.140625" style="1" customWidth="1"/>
    <col min="2319" max="2319" width="8.28515625" style="1" customWidth="1"/>
    <col min="2320" max="2551" width="9.140625" style="1" customWidth="1"/>
    <col min="2552" max="2552" width="2.85546875" style="1" customWidth="1"/>
    <col min="2553" max="2553" width="31.5703125" style="1" customWidth="1"/>
    <col min="2554" max="2554" width="8.140625" style="1" customWidth="1"/>
    <col min="2555" max="2555" width="7.28515625" style="1" customWidth="1"/>
    <col min="2556" max="2556" width="6.42578125" style="1" customWidth="1"/>
    <col min="2557" max="2557" width="6.28515625" style="1"/>
    <col min="2558" max="2558" width="2.85546875" style="1" customWidth="1"/>
    <col min="2559" max="2559" width="31.5703125" style="1" customWidth="1"/>
    <col min="2560" max="2560" width="8.140625" style="1" customWidth="1"/>
    <col min="2561" max="2561" width="7.28515625" style="1" customWidth="1"/>
    <col min="2562" max="2562" width="6.42578125" style="1" customWidth="1"/>
    <col min="2563" max="2563" width="6.28515625" style="1" customWidth="1"/>
    <col min="2564" max="2565" width="7.5703125" style="1" customWidth="1"/>
    <col min="2566" max="2567" width="7.140625" style="1" customWidth="1"/>
    <col min="2568" max="2568" width="7.42578125" style="1" customWidth="1"/>
    <col min="2569" max="2569" width="7.28515625" style="1" customWidth="1"/>
    <col min="2570" max="2570" width="5.140625" style="1" customWidth="1"/>
    <col min="2571" max="2571" width="4.7109375" style="1" customWidth="1"/>
    <col min="2572" max="2572" width="8.140625" style="1" customWidth="1"/>
    <col min="2573" max="2573" width="8" style="1" customWidth="1"/>
    <col min="2574" max="2574" width="8.140625" style="1" customWidth="1"/>
    <col min="2575" max="2575" width="8.28515625" style="1" customWidth="1"/>
    <col min="2576" max="2807" width="9.140625" style="1" customWidth="1"/>
    <col min="2808" max="2808" width="2.85546875" style="1" customWidth="1"/>
    <col min="2809" max="2809" width="31.5703125" style="1" customWidth="1"/>
    <col min="2810" max="2810" width="8.140625" style="1" customWidth="1"/>
    <col min="2811" max="2811" width="7.28515625" style="1" customWidth="1"/>
    <col min="2812" max="2812" width="6.42578125" style="1" customWidth="1"/>
    <col min="2813" max="2813" width="6.28515625" style="1"/>
    <col min="2814" max="2814" width="2.85546875" style="1" customWidth="1"/>
    <col min="2815" max="2815" width="31.5703125" style="1" customWidth="1"/>
    <col min="2816" max="2816" width="8.140625" style="1" customWidth="1"/>
    <col min="2817" max="2817" width="7.28515625" style="1" customWidth="1"/>
    <col min="2818" max="2818" width="6.42578125" style="1" customWidth="1"/>
    <col min="2819" max="2819" width="6.28515625" style="1" customWidth="1"/>
    <col min="2820" max="2821" width="7.5703125" style="1" customWidth="1"/>
    <col min="2822" max="2823" width="7.140625" style="1" customWidth="1"/>
    <col min="2824" max="2824" width="7.42578125" style="1" customWidth="1"/>
    <col min="2825" max="2825" width="7.28515625" style="1" customWidth="1"/>
    <col min="2826" max="2826" width="5.140625" style="1" customWidth="1"/>
    <col min="2827" max="2827" width="4.7109375" style="1" customWidth="1"/>
    <col min="2828" max="2828" width="8.140625" style="1" customWidth="1"/>
    <col min="2829" max="2829" width="8" style="1" customWidth="1"/>
    <col min="2830" max="2830" width="8.140625" style="1" customWidth="1"/>
    <col min="2831" max="2831" width="8.28515625" style="1" customWidth="1"/>
    <col min="2832" max="3063" width="9.140625" style="1" customWidth="1"/>
    <col min="3064" max="3064" width="2.85546875" style="1" customWidth="1"/>
    <col min="3065" max="3065" width="31.5703125" style="1" customWidth="1"/>
    <col min="3066" max="3066" width="8.140625" style="1" customWidth="1"/>
    <col min="3067" max="3067" width="7.28515625" style="1" customWidth="1"/>
    <col min="3068" max="3068" width="6.42578125" style="1" customWidth="1"/>
    <col min="3069" max="3069" width="6.28515625" style="1"/>
    <col min="3070" max="3070" width="2.85546875" style="1" customWidth="1"/>
    <col min="3071" max="3071" width="31.5703125" style="1" customWidth="1"/>
    <col min="3072" max="3072" width="8.140625" style="1" customWidth="1"/>
    <col min="3073" max="3073" width="7.28515625" style="1" customWidth="1"/>
    <col min="3074" max="3074" width="6.42578125" style="1" customWidth="1"/>
    <col min="3075" max="3075" width="6.28515625" style="1" customWidth="1"/>
    <col min="3076" max="3077" width="7.5703125" style="1" customWidth="1"/>
    <col min="3078" max="3079" width="7.140625" style="1" customWidth="1"/>
    <col min="3080" max="3080" width="7.42578125" style="1" customWidth="1"/>
    <col min="3081" max="3081" width="7.28515625" style="1" customWidth="1"/>
    <col min="3082" max="3082" width="5.140625" style="1" customWidth="1"/>
    <col min="3083" max="3083" width="4.7109375" style="1" customWidth="1"/>
    <col min="3084" max="3084" width="8.140625" style="1" customWidth="1"/>
    <col min="3085" max="3085" width="8" style="1" customWidth="1"/>
    <col min="3086" max="3086" width="8.140625" style="1" customWidth="1"/>
    <col min="3087" max="3087" width="8.28515625" style="1" customWidth="1"/>
    <col min="3088" max="3319" width="9.140625" style="1" customWidth="1"/>
    <col min="3320" max="3320" width="2.85546875" style="1" customWidth="1"/>
    <col min="3321" max="3321" width="31.5703125" style="1" customWidth="1"/>
    <col min="3322" max="3322" width="8.140625" style="1" customWidth="1"/>
    <col min="3323" max="3323" width="7.28515625" style="1" customWidth="1"/>
    <col min="3324" max="3324" width="6.42578125" style="1" customWidth="1"/>
    <col min="3325" max="3325" width="6.28515625" style="1"/>
    <col min="3326" max="3326" width="2.85546875" style="1" customWidth="1"/>
    <col min="3327" max="3327" width="31.5703125" style="1" customWidth="1"/>
    <col min="3328" max="3328" width="8.140625" style="1" customWidth="1"/>
    <col min="3329" max="3329" width="7.28515625" style="1" customWidth="1"/>
    <col min="3330" max="3330" width="6.42578125" style="1" customWidth="1"/>
    <col min="3331" max="3331" width="6.28515625" style="1" customWidth="1"/>
    <col min="3332" max="3333" width="7.5703125" style="1" customWidth="1"/>
    <col min="3334" max="3335" width="7.140625" style="1" customWidth="1"/>
    <col min="3336" max="3336" width="7.42578125" style="1" customWidth="1"/>
    <col min="3337" max="3337" width="7.28515625" style="1" customWidth="1"/>
    <col min="3338" max="3338" width="5.140625" style="1" customWidth="1"/>
    <col min="3339" max="3339" width="4.7109375" style="1" customWidth="1"/>
    <col min="3340" max="3340" width="8.140625" style="1" customWidth="1"/>
    <col min="3341" max="3341" width="8" style="1" customWidth="1"/>
    <col min="3342" max="3342" width="8.140625" style="1" customWidth="1"/>
    <col min="3343" max="3343" width="8.28515625" style="1" customWidth="1"/>
    <col min="3344" max="3575" width="9.140625" style="1" customWidth="1"/>
    <col min="3576" max="3576" width="2.85546875" style="1" customWidth="1"/>
    <col min="3577" max="3577" width="31.5703125" style="1" customWidth="1"/>
    <col min="3578" max="3578" width="8.140625" style="1" customWidth="1"/>
    <col min="3579" max="3579" width="7.28515625" style="1" customWidth="1"/>
    <col min="3580" max="3580" width="6.42578125" style="1" customWidth="1"/>
    <col min="3581" max="3581" width="6.28515625" style="1"/>
    <col min="3582" max="3582" width="2.85546875" style="1" customWidth="1"/>
    <col min="3583" max="3583" width="31.5703125" style="1" customWidth="1"/>
    <col min="3584" max="3584" width="8.140625" style="1" customWidth="1"/>
    <col min="3585" max="3585" width="7.28515625" style="1" customWidth="1"/>
    <col min="3586" max="3586" width="6.42578125" style="1" customWidth="1"/>
    <col min="3587" max="3587" width="6.28515625" style="1" customWidth="1"/>
    <col min="3588" max="3589" width="7.5703125" style="1" customWidth="1"/>
    <col min="3590" max="3591" width="7.140625" style="1" customWidth="1"/>
    <col min="3592" max="3592" width="7.42578125" style="1" customWidth="1"/>
    <col min="3593" max="3593" width="7.28515625" style="1" customWidth="1"/>
    <col min="3594" max="3594" width="5.140625" style="1" customWidth="1"/>
    <col min="3595" max="3595" width="4.7109375" style="1" customWidth="1"/>
    <col min="3596" max="3596" width="8.140625" style="1" customWidth="1"/>
    <col min="3597" max="3597" width="8" style="1" customWidth="1"/>
    <col min="3598" max="3598" width="8.140625" style="1" customWidth="1"/>
    <col min="3599" max="3599" width="8.28515625" style="1" customWidth="1"/>
    <col min="3600" max="3831" width="9.140625" style="1" customWidth="1"/>
    <col min="3832" max="3832" width="2.85546875" style="1" customWidth="1"/>
    <col min="3833" max="3833" width="31.5703125" style="1" customWidth="1"/>
    <col min="3834" max="3834" width="8.140625" style="1" customWidth="1"/>
    <col min="3835" max="3835" width="7.28515625" style="1" customWidth="1"/>
    <col min="3836" max="3836" width="6.42578125" style="1" customWidth="1"/>
    <col min="3837" max="3837" width="6.28515625" style="1"/>
    <col min="3838" max="3838" width="2.85546875" style="1" customWidth="1"/>
    <col min="3839" max="3839" width="31.5703125" style="1" customWidth="1"/>
    <col min="3840" max="3840" width="8.140625" style="1" customWidth="1"/>
    <col min="3841" max="3841" width="7.28515625" style="1" customWidth="1"/>
    <col min="3842" max="3842" width="6.42578125" style="1" customWidth="1"/>
    <col min="3843" max="3843" width="6.28515625" style="1" customWidth="1"/>
    <col min="3844" max="3845" width="7.5703125" style="1" customWidth="1"/>
    <col min="3846" max="3847" width="7.140625" style="1" customWidth="1"/>
    <col min="3848" max="3848" width="7.42578125" style="1" customWidth="1"/>
    <col min="3849" max="3849" width="7.28515625" style="1" customWidth="1"/>
    <col min="3850" max="3850" width="5.140625" style="1" customWidth="1"/>
    <col min="3851" max="3851" width="4.7109375" style="1" customWidth="1"/>
    <col min="3852" max="3852" width="8.140625" style="1" customWidth="1"/>
    <col min="3853" max="3853" width="8" style="1" customWidth="1"/>
    <col min="3854" max="3854" width="8.140625" style="1" customWidth="1"/>
    <col min="3855" max="3855" width="8.28515625" style="1" customWidth="1"/>
    <col min="3856" max="4087" width="9.140625" style="1" customWidth="1"/>
    <col min="4088" max="4088" width="2.85546875" style="1" customWidth="1"/>
    <col min="4089" max="4089" width="31.5703125" style="1" customWidth="1"/>
    <col min="4090" max="4090" width="8.140625" style="1" customWidth="1"/>
    <col min="4091" max="4091" width="7.28515625" style="1" customWidth="1"/>
    <col min="4092" max="4092" width="6.42578125" style="1" customWidth="1"/>
    <col min="4093" max="4093" width="6.28515625" style="1"/>
    <col min="4094" max="4094" width="2.85546875" style="1" customWidth="1"/>
    <col min="4095" max="4095" width="31.5703125" style="1" customWidth="1"/>
    <col min="4096" max="4096" width="8.140625" style="1" customWidth="1"/>
    <col min="4097" max="4097" width="7.28515625" style="1" customWidth="1"/>
    <col min="4098" max="4098" width="6.42578125" style="1" customWidth="1"/>
    <col min="4099" max="4099" width="6.28515625" style="1" customWidth="1"/>
    <col min="4100" max="4101" width="7.5703125" style="1" customWidth="1"/>
    <col min="4102" max="4103" width="7.140625" style="1" customWidth="1"/>
    <col min="4104" max="4104" width="7.42578125" style="1" customWidth="1"/>
    <col min="4105" max="4105" width="7.28515625" style="1" customWidth="1"/>
    <col min="4106" max="4106" width="5.140625" style="1" customWidth="1"/>
    <col min="4107" max="4107" width="4.7109375" style="1" customWidth="1"/>
    <col min="4108" max="4108" width="8.140625" style="1" customWidth="1"/>
    <col min="4109" max="4109" width="8" style="1" customWidth="1"/>
    <col min="4110" max="4110" width="8.140625" style="1" customWidth="1"/>
    <col min="4111" max="4111" width="8.28515625" style="1" customWidth="1"/>
    <col min="4112" max="4343" width="9.140625" style="1" customWidth="1"/>
    <col min="4344" max="4344" width="2.85546875" style="1" customWidth="1"/>
    <col min="4345" max="4345" width="31.5703125" style="1" customWidth="1"/>
    <col min="4346" max="4346" width="8.140625" style="1" customWidth="1"/>
    <col min="4347" max="4347" width="7.28515625" style="1" customWidth="1"/>
    <col min="4348" max="4348" width="6.42578125" style="1" customWidth="1"/>
    <col min="4349" max="4349" width="6.28515625" style="1"/>
    <col min="4350" max="4350" width="2.85546875" style="1" customWidth="1"/>
    <col min="4351" max="4351" width="31.5703125" style="1" customWidth="1"/>
    <col min="4352" max="4352" width="8.140625" style="1" customWidth="1"/>
    <col min="4353" max="4353" width="7.28515625" style="1" customWidth="1"/>
    <col min="4354" max="4354" width="6.42578125" style="1" customWidth="1"/>
    <col min="4355" max="4355" width="6.28515625" style="1" customWidth="1"/>
    <col min="4356" max="4357" width="7.5703125" style="1" customWidth="1"/>
    <col min="4358" max="4359" width="7.140625" style="1" customWidth="1"/>
    <col min="4360" max="4360" width="7.42578125" style="1" customWidth="1"/>
    <col min="4361" max="4361" width="7.28515625" style="1" customWidth="1"/>
    <col min="4362" max="4362" width="5.140625" style="1" customWidth="1"/>
    <col min="4363" max="4363" width="4.7109375" style="1" customWidth="1"/>
    <col min="4364" max="4364" width="8.140625" style="1" customWidth="1"/>
    <col min="4365" max="4365" width="8" style="1" customWidth="1"/>
    <col min="4366" max="4366" width="8.140625" style="1" customWidth="1"/>
    <col min="4367" max="4367" width="8.28515625" style="1" customWidth="1"/>
    <col min="4368" max="4599" width="9.140625" style="1" customWidth="1"/>
    <col min="4600" max="4600" width="2.85546875" style="1" customWidth="1"/>
    <col min="4601" max="4601" width="31.5703125" style="1" customWidth="1"/>
    <col min="4602" max="4602" width="8.140625" style="1" customWidth="1"/>
    <col min="4603" max="4603" width="7.28515625" style="1" customWidth="1"/>
    <col min="4604" max="4604" width="6.42578125" style="1" customWidth="1"/>
    <col min="4605" max="4605" width="6.28515625" style="1"/>
    <col min="4606" max="4606" width="2.85546875" style="1" customWidth="1"/>
    <col min="4607" max="4607" width="31.5703125" style="1" customWidth="1"/>
    <col min="4608" max="4608" width="8.140625" style="1" customWidth="1"/>
    <col min="4609" max="4609" width="7.28515625" style="1" customWidth="1"/>
    <col min="4610" max="4610" width="6.42578125" style="1" customWidth="1"/>
    <col min="4611" max="4611" width="6.28515625" style="1" customWidth="1"/>
    <col min="4612" max="4613" width="7.5703125" style="1" customWidth="1"/>
    <col min="4614" max="4615" width="7.140625" style="1" customWidth="1"/>
    <col min="4616" max="4616" width="7.42578125" style="1" customWidth="1"/>
    <col min="4617" max="4617" width="7.28515625" style="1" customWidth="1"/>
    <col min="4618" max="4618" width="5.140625" style="1" customWidth="1"/>
    <col min="4619" max="4619" width="4.7109375" style="1" customWidth="1"/>
    <col min="4620" max="4620" width="8.140625" style="1" customWidth="1"/>
    <col min="4621" max="4621" width="8" style="1" customWidth="1"/>
    <col min="4622" max="4622" width="8.140625" style="1" customWidth="1"/>
    <col min="4623" max="4623" width="8.28515625" style="1" customWidth="1"/>
    <col min="4624" max="4855" width="9.140625" style="1" customWidth="1"/>
    <col min="4856" max="4856" width="2.85546875" style="1" customWidth="1"/>
    <col min="4857" max="4857" width="31.5703125" style="1" customWidth="1"/>
    <col min="4858" max="4858" width="8.140625" style="1" customWidth="1"/>
    <col min="4859" max="4859" width="7.28515625" style="1" customWidth="1"/>
    <col min="4860" max="4860" width="6.42578125" style="1" customWidth="1"/>
    <col min="4861" max="4861" width="6.28515625" style="1"/>
    <col min="4862" max="4862" width="2.85546875" style="1" customWidth="1"/>
    <col min="4863" max="4863" width="31.5703125" style="1" customWidth="1"/>
    <col min="4864" max="4864" width="8.140625" style="1" customWidth="1"/>
    <col min="4865" max="4865" width="7.28515625" style="1" customWidth="1"/>
    <col min="4866" max="4866" width="6.42578125" style="1" customWidth="1"/>
    <col min="4867" max="4867" width="6.28515625" style="1" customWidth="1"/>
    <col min="4868" max="4869" width="7.5703125" style="1" customWidth="1"/>
    <col min="4870" max="4871" width="7.140625" style="1" customWidth="1"/>
    <col min="4872" max="4872" width="7.42578125" style="1" customWidth="1"/>
    <col min="4873" max="4873" width="7.28515625" style="1" customWidth="1"/>
    <col min="4874" max="4874" width="5.140625" style="1" customWidth="1"/>
    <col min="4875" max="4875" width="4.7109375" style="1" customWidth="1"/>
    <col min="4876" max="4876" width="8.140625" style="1" customWidth="1"/>
    <col min="4877" max="4877" width="8" style="1" customWidth="1"/>
    <col min="4878" max="4878" width="8.140625" style="1" customWidth="1"/>
    <col min="4879" max="4879" width="8.28515625" style="1" customWidth="1"/>
    <col min="4880" max="5111" width="9.140625" style="1" customWidth="1"/>
    <col min="5112" max="5112" width="2.85546875" style="1" customWidth="1"/>
    <col min="5113" max="5113" width="31.5703125" style="1" customWidth="1"/>
    <col min="5114" max="5114" width="8.140625" style="1" customWidth="1"/>
    <col min="5115" max="5115" width="7.28515625" style="1" customWidth="1"/>
    <col min="5116" max="5116" width="6.42578125" style="1" customWidth="1"/>
    <col min="5117" max="5117" width="6.28515625" style="1"/>
    <col min="5118" max="5118" width="2.85546875" style="1" customWidth="1"/>
    <col min="5119" max="5119" width="31.5703125" style="1" customWidth="1"/>
    <col min="5120" max="5120" width="8.140625" style="1" customWidth="1"/>
    <col min="5121" max="5121" width="7.28515625" style="1" customWidth="1"/>
    <col min="5122" max="5122" width="6.42578125" style="1" customWidth="1"/>
    <col min="5123" max="5123" width="6.28515625" style="1" customWidth="1"/>
    <col min="5124" max="5125" width="7.5703125" style="1" customWidth="1"/>
    <col min="5126" max="5127" width="7.140625" style="1" customWidth="1"/>
    <col min="5128" max="5128" width="7.42578125" style="1" customWidth="1"/>
    <col min="5129" max="5129" width="7.28515625" style="1" customWidth="1"/>
    <col min="5130" max="5130" width="5.140625" style="1" customWidth="1"/>
    <col min="5131" max="5131" width="4.7109375" style="1" customWidth="1"/>
    <col min="5132" max="5132" width="8.140625" style="1" customWidth="1"/>
    <col min="5133" max="5133" width="8" style="1" customWidth="1"/>
    <col min="5134" max="5134" width="8.140625" style="1" customWidth="1"/>
    <col min="5135" max="5135" width="8.28515625" style="1" customWidth="1"/>
    <col min="5136" max="5367" width="9.140625" style="1" customWidth="1"/>
    <col min="5368" max="5368" width="2.85546875" style="1" customWidth="1"/>
    <col min="5369" max="5369" width="31.5703125" style="1" customWidth="1"/>
    <col min="5370" max="5370" width="8.140625" style="1" customWidth="1"/>
    <col min="5371" max="5371" width="7.28515625" style="1" customWidth="1"/>
    <col min="5372" max="5372" width="6.42578125" style="1" customWidth="1"/>
    <col min="5373" max="5373" width="6.28515625" style="1"/>
    <col min="5374" max="5374" width="2.85546875" style="1" customWidth="1"/>
    <col min="5375" max="5375" width="31.5703125" style="1" customWidth="1"/>
    <col min="5376" max="5376" width="8.140625" style="1" customWidth="1"/>
    <col min="5377" max="5377" width="7.28515625" style="1" customWidth="1"/>
    <col min="5378" max="5378" width="6.42578125" style="1" customWidth="1"/>
    <col min="5379" max="5379" width="6.28515625" style="1" customWidth="1"/>
    <col min="5380" max="5381" width="7.5703125" style="1" customWidth="1"/>
    <col min="5382" max="5383" width="7.140625" style="1" customWidth="1"/>
    <col min="5384" max="5384" width="7.42578125" style="1" customWidth="1"/>
    <col min="5385" max="5385" width="7.28515625" style="1" customWidth="1"/>
    <col min="5386" max="5386" width="5.140625" style="1" customWidth="1"/>
    <col min="5387" max="5387" width="4.7109375" style="1" customWidth="1"/>
    <col min="5388" max="5388" width="8.140625" style="1" customWidth="1"/>
    <col min="5389" max="5389" width="8" style="1" customWidth="1"/>
    <col min="5390" max="5390" width="8.140625" style="1" customWidth="1"/>
    <col min="5391" max="5391" width="8.28515625" style="1" customWidth="1"/>
    <col min="5392" max="5623" width="9.140625" style="1" customWidth="1"/>
    <col min="5624" max="5624" width="2.85546875" style="1" customWidth="1"/>
    <col min="5625" max="5625" width="31.5703125" style="1" customWidth="1"/>
    <col min="5626" max="5626" width="8.140625" style="1" customWidth="1"/>
    <col min="5627" max="5627" width="7.28515625" style="1" customWidth="1"/>
    <col min="5628" max="5628" width="6.42578125" style="1" customWidth="1"/>
    <col min="5629" max="5629" width="6.28515625" style="1"/>
    <col min="5630" max="5630" width="2.85546875" style="1" customWidth="1"/>
    <col min="5631" max="5631" width="31.5703125" style="1" customWidth="1"/>
    <col min="5632" max="5632" width="8.140625" style="1" customWidth="1"/>
    <col min="5633" max="5633" width="7.28515625" style="1" customWidth="1"/>
    <col min="5634" max="5634" width="6.42578125" style="1" customWidth="1"/>
    <col min="5635" max="5635" width="6.28515625" style="1" customWidth="1"/>
    <col min="5636" max="5637" width="7.5703125" style="1" customWidth="1"/>
    <col min="5638" max="5639" width="7.140625" style="1" customWidth="1"/>
    <col min="5640" max="5640" width="7.42578125" style="1" customWidth="1"/>
    <col min="5641" max="5641" width="7.28515625" style="1" customWidth="1"/>
    <col min="5642" max="5642" width="5.140625" style="1" customWidth="1"/>
    <col min="5643" max="5643" width="4.7109375" style="1" customWidth="1"/>
    <col min="5644" max="5644" width="8.140625" style="1" customWidth="1"/>
    <col min="5645" max="5645" width="8" style="1" customWidth="1"/>
    <col min="5646" max="5646" width="8.140625" style="1" customWidth="1"/>
    <col min="5647" max="5647" width="8.28515625" style="1" customWidth="1"/>
    <col min="5648" max="5879" width="9.140625" style="1" customWidth="1"/>
    <col min="5880" max="5880" width="2.85546875" style="1" customWidth="1"/>
    <col min="5881" max="5881" width="31.5703125" style="1" customWidth="1"/>
    <col min="5882" max="5882" width="8.140625" style="1" customWidth="1"/>
    <col min="5883" max="5883" width="7.28515625" style="1" customWidth="1"/>
    <col min="5884" max="5884" width="6.42578125" style="1" customWidth="1"/>
    <col min="5885" max="5885" width="6.28515625" style="1"/>
    <col min="5886" max="5886" width="2.85546875" style="1" customWidth="1"/>
    <col min="5887" max="5887" width="31.5703125" style="1" customWidth="1"/>
    <col min="5888" max="5888" width="8.140625" style="1" customWidth="1"/>
    <col min="5889" max="5889" width="7.28515625" style="1" customWidth="1"/>
    <col min="5890" max="5890" width="6.42578125" style="1" customWidth="1"/>
    <col min="5891" max="5891" width="6.28515625" style="1" customWidth="1"/>
    <col min="5892" max="5893" width="7.5703125" style="1" customWidth="1"/>
    <col min="5894" max="5895" width="7.140625" style="1" customWidth="1"/>
    <col min="5896" max="5896" width="7.42578125" style="1" customWidth="1"/>
    <col min="5897" max="5897" width="7.28515625" style="1" customWidth="1"/>
    <col min="5898" max="5898" width="5.140625" style="1" customWidth="1"/>
    <col min="5899" max="5899" width="4.7109375" style="1" customWidth="1"/>
    <col min="5900" max="5900" width="8.140625" style="1" customWidth="1"/>
    <col min="5901" max="5901" width="8" style="1" customWidth="1"/>
    <col min="5902" max="5902" width="8.140625" style="1" customWidth="1"/>
    <col min="5903" max="5903" width="8.28515625" style="1" customWidth="1"/>
    <col min="5904" max="6135" width="9.140625" style="1" customWidth="1"/>
    <col min="6136" max="6136" width="2.85546875" style="1" customWidth="1"/>
    <col min="6137" max="6137" width="31.5703125" style="1" customWidth="1"/>
    <col min="6138" max="6138" width="8.140625" style="1" customWidth="1"/>
    <col min="6139" max="6139" width="7.28515625" style="1" customWidth="1"/>
    <col min="6140" max="6140" width="6.42578125" style="1" customWidth="1"/>
    <col min="6141" max="6141" width="6.28515625" style="1"/>
    <col min="6142" max="6142" width="2.85546875" style="1" customWidth="1"/>
    <col min="6143" max="6143" width="31.5703125" style="1" customWidth="1"/>
    <col min="6144" max="6144" width="8.140625" style="1" customWidth="1"/>
    <col min="6145" max="6145" width="7.28515625" style="1" customWidth="1"/>
    <col min="6146" max="6146" width="6.42578125" style="1" customWidth="1"/>
    <col min="6147" max="6147" width="6.28515625" style="1" customWidth="1"/>
    <col min="6148" max="6149" width="7.5703125" style="1" customWidth="1"/>
    <col min="6150" max="6151" width="7.140625" style="1" customWidth="1"/>
    <col min="6152" max="6152" width="7.42578125" style="1" customWidth="1"/>
    <col min="6153" max="6153" width="7.28515625" style="1" customWidth="1"/>
    <col min="6154" max="6154" width="5.140625" style="1" customWidth="1"/>
    <col min="6155" max="6155" width="4.7109375" style="1" customWidth="1"/>
    <col min="6156" max="6156" width="8.140625" style="1" customWidth="1"/>
    <col min="6157" max="6157" width="8" style="1" customWidth="1"/>
    <col min="6158" max="6158" width="8.140625" style="1" customWidth="1"/>
    <col min="6159" max="6159" width="8.28515625" style="1" customWidth="1"/>
    <col min="6160" max="6391" width="9.140625" style="1" customWidth="1"/>
    <col min="6392" max="6392" width="2.85546875" style="1" customWidth="1"/>
    <col min="6393" max="6393" width="31.5703125" style="1" customWidth="1"/>
    <col min="6394" max="6394" width="8.140625" style="1" customWidth="1"/>
    <col min="6395" max="6395" width="7.28515625" style="1" customWidth="1"/>
    <col min="6396" max="6396" width="6.42578125" style="1" customWidth="1"/>
    <col min="6397" max="6397" width="6.28515625" style="1"/>
    <col min="6398" max="6398" width="2.85546875" style="1" customWidth="1"/>
    <col min="6399" max="6399" width="31.5703125" style="1" customWidth="1"/>
    <col min="6400" max="6400" width="8.140625" style="1" customWidth="1"/>
    <col min="6401" max="6401" width="7.28515625" style="1" customWidth="1"/>
    <col min="6402" max="6402" width="6.42578125" style="1" customWidth="1"/>
    <col min="6403" max="6403" width="6.28515625" style="1" customWidth="1"/>
    <col min="6404" max="6405" width="7.5703125" style="1" customWidth="1"/>
    <col min="6406" max="6407" width="7.140625" style="1" customWidth="1"/>
    <col min="6408" max="6408" width="7.42578125" style="1" customWidth="1"/>
    <col min="6409" max="6409" width="7.28515625" style="1" customWidth="1"/>
    <col min="6410" max="6410" width="5.140625" style="1" customWidth="1"/>
    <col min="6411" max="6411" width="4.7109375" style="1" customWidth="1"/>
    <col min="6412" max="6412" width="8.140625" style="1" customWidth="1"/>
    <col min="6413" max="6413" width="8" style="1" customWidth="1"/>
    <col min="6414" max="6414" width="8.140625" style="1" customWidth="1"/>
    <col min="6415" max="6415" width="8.28515625" style="1" customWidth="1"/>
    <col min="6416" max="6647" width="9.140625" style="1" customWidth="1"/>
    <col min="6648" max="6648" width="2.85546875" style="1" customWidth="1"/>
    <col min="6649" max="6649" width="31.5703125" style="1" customWidth="1"/>
    <col min="6650" max="6650" width="8.140625" style="1" customWidth="1"/>
    <col min="6651" max="6651" width="7.28515625" style="1" customWidth="1"/>
    <col min="6652" max="6652" width="6.42578125" style="1" customWidth="1"/>
    <col min="6653" max="6653" width="6.28515625" style="1"/>
    <col min="6654" max="6654" width="2.85546875" style="1" customWidth="1"/>
    <col min="6655" max="6655" width="31.5703125" style="1" customWidth="1"/>
    <col min="6656" max="6656" width="8.140625" style="1" customWidth="1"/>
    <col min="6657" max="6657" width="7.28515625" style="1" customWidth="1"/>
    <col min="6658" max="6658" width="6.42578125" style="1" customWidth="1"/>
    <col min="6659" max="6659" width="6.28515625" style="1" customWidth="1"/>
    <col min="6660" max="6661" width="7.5703125" style="1" customWidth="1"/>
    <col min="6662" max="6663" width="7.140625" style="1" customWidth="1"/>
    <col min="6664" max="6664" width="7.42578125" style="1" customWidth="1"/>
    <col min="6665" max="6665" width="7.28515625" style="1" customWidth="1"/>
    <col min="6666" max="6666" width="5.140625" style="1" customWidth="1"/>
    <col min="6667" max="6667" width="4.7109375" style="1" customWidth="1"/>
    <col min="6668" max="6668" width="8.140625" style="1" customWidth="1"/>
    <col min="6669" max="6669" width="8" style="1" customWidth="1"/>
    <col min="6670" max="6670" width="8.140625" style="1" customWidth="1"/>
    <col min="6671" max="6671" width="8.28515625" style="1" customWidth="1"/>
    <col min="6672" max="6903" width="9.140625" style="1" customWidth="1"/>
    <col min="6904" max="6904" width="2.85546875" style="1" customWidth="1"/>
    <col min="6905" max="6905" width="31.5703125" style="1" customWidth="1"/>
    <col min="6906" max="6906" width="8.140625" style="1" customWidth="1"/>
    <col min="6907" max="6907" width="7.28515625" style="1" customWidth="1"/>
    <col min="6908" max="6908" width="6.42578125" style="1" customWidth="1"/>
    <col min="6909" max="6909" width="6.28515625" style="1"/>
    <col min="6910" max="6910" width="2.85546875" style="1" customWidth="1"/>
    <col min="6911" max="6911" width="31.5703125" style="1" customWidth="1"/>
    <col min="6912" max="6912" width="8.140625" style="1" customWidth="1"/>
    <col min="6913" max="6913" width="7.28515625" style="1" customWidth="1"/>
    <col min="6914" max="6914" width="6.42578125" style="1" customWidth="1"/>
    <col min="6915" max="6915" width="6.28515625" style="1" customWidth="1"/>
    <col min="6916" max="6917" width="7.5703125" style="1" customWidth="1"/>
    <col min="6918" max="6919" width="7.140625" style="1" customWidth="1"/>
    <col min="6920" max="6920" width="7.42578125" style="1" customWidth="1"/>
    <col min="6921" max="6921" width="7.28515625" style="1" customWidth="1"/>
    <col min="6922" max="6922" width="5.140625" style="1" customWidth="1"/>
    <col min="6923" max="6923" width="4.7109375" style="1" customWidth="1"/>
    <col min="6924" max="6924" width="8.140625" style="1" customWidth="1"/>
    <col min="6925" max="6925" width="8" style="1" customWidth="1"/>
    <col min="6926" max="6926" width="8.140625" style="1" customWidth="1"/>
    <col min="6927" max="6927" width="8.28515625" style="1" customWidth="1"/>
    <col min="6928" max="7159" width="9.140625" style="1" customWidth="1"/>
    <col min="7160" max="7160" width="2.85546875" style="1" customWidth="1"/>
    <col min="7161" max="7161" width="31.5703125" style="1" customWidth="1"/>
    <col min="7162" max="7162" width="8.140625" style="1" customWidth="1"/>
    <col min="7163" max="7163" width="7.28515625" style="1" customWidth="1"/>
    <col min="7164" max="7164" width="6.42578125" style="1" customWidth="1"/>
    <col min="7165" max="7165" width="6.28515625" style="1"/>
    <col min="7166" max="7166" width="2.85546875" style="1" customWidth="1"/>
    <col min="7167" max="7167" width="31.5703125" style="1" customWidth="1"/>
    <col min="7168" max="7168" width="8.140625" style="1" customWidth="1"/>
    <col min="7169" max="7169" width="7.28515625" style="1" customWidth="1"/>
    <col min="7170" max="7170" width="6.42578125" style="1" customWidth="1"/>
    <col min="7171" max="7171" width="6.28515625" style="1" customWidth="1"/>
    <col min="7172" max="7173" width="7.5703125" style="1" customWidth="1"/>
    <col min="7174" max="7175" width="7.140625" style="1" customWidth="1"/>
    <col min="7176" max="7176" width="7.42578125" style="1" customWidth="1"/>
    <col min="7177" max="7177" width="7.28515625" style="1" customWidth="1"/>
    <col min="7178" max="7178" width="5.140625" style="1" customWidth="1"/>
    <col min="7179" max="7179" width="4.7109375" style="1" customWidth="1"/>
    <col min="7180" max="7180" width="8.140625" style="1" customWidth="1"/>
    <col min="7181" max="7181" width="8" style="1" customWidth="1"/>
    <col min="7182" max="7182" width="8.140625" style="1" customWidth="1"/>
    <col min="7183" max="7183" width="8.28515625" style="1" customWidth="1"/>
    <col min="7184" max="7415" width="9.140625" style="1" customWidth="1"/>
    <col min="7416" max="7416" width="2.85546875" style="1" customWidth="1"/>
    <col min="7417" max="7417" width="31.5703125" style="1" customWidth="1"/>
    <col min="7418" max="7418" width="8.140625" style="1" customWidth="1"/>
    <col min="7419" max="7419" width="7.28515625" style="1" customWidth="1"/>
    <col min="7420" max="7420" width="6.42578125" style="1" customWidth="1"/>
    <col min="7421" max="7421" width="6.28515625" style="1"/>
    <col min="7422" max="7422" width="2.85546875" style="1" customWidth="1"/>
    <col min="7423" max="7423" width="31.5703125" style="1" customWidth="1"/>
    <col min="7424" max="7424" width="8.140625" style="1" customWidth="1"/>
    <col min="7425" max="7425" width="7.28515625" style="1" customWidth="1"/>
    <col min="7426" max="7426" width="6.42578125" style="1" customWidth="1"/>
    <col min="7427" max="7427" width="6.28515625" style="1" customWidth="1"/>
    <col min="7428" max="7429" width="7.5703125" style="1" customWidth="1"/>
    <col min="7430" max="7431" width="7.140625" style="1" customWidth="1"/>
    <col min="7432" max="7432" width="7.42578125" style="1" customWidth="1"/>
    <col min="7433" max="7433" width="7.28515625" style="1" customWidth="1"/>
    <col min="7434" max="7434" width="5.140625" style="1" customWidth="1"/>
    <col min="7435" max="7435" width="4.7109375" style="1" customWidth="1"/>
    <col min="7436" max="7436" width="8.140625" style="1" customWidth="1"/>
    <col min="7437" max="7437" width="8" style="1" customWidth="1"/>
    <col min="7438" max="7438" width="8.140625" style="1" customWidth="1"/>
    <col min="7439" max="7439" width="8.28515625" style="1" customWidth="1"/>
    <col min="7440" max="7671" width="9.140625" style="1" customWidth="1"/>
    <col min="7672" max="7672" width="2.85546875" style="1" customWidth="1"/>
    <col min="7673" max="7673" width="31.5703125" style="1" customWidth="1"/>
    <col min="7674" max="7674" width="8.140625" style="1" customWidth="1"/>
    <col min="7675" max="7675" width="7.28515625" style="1" customWidth="1"/>
    <col min="7676" max="7676" width="6.42578125" style="1" customWidth="1"/>
    <col min="7677" max="7677" width="6.28515625" style="1"/>
    <col min="7678" max="7678" width="2.85546875" style="1" customWidth="1"/>
    <col min="7679" max="7679" width="31.5703125" style="1" customWidth="1"/>
    <col min="7680" max="7680" width="8.140625" style="1" customWidth="1"/>
    <col min="7681" max="7681" width="7.28515625" style="1" customWidth="1"/>
    <col min="7682" max="7682" width="6.42578125" style="1" customWidth="1"/>
    <col min="7683" max="7683" width="6.28515625" style="1" customWidth="1"/>
    <col min="7684" max="7685" width="7.5703125" style="1" customWidth="1"/>
    <col min="7686" max="7687" width="7.140625" style="1" customWidth="1"/>
    <col min="7688" max="7688" width="7.42578125" style="1" customWidth="1"/>
    <col min="7689" max="7689" width="7.28515625" style="1" customWidth="1"/>
    <col min="7690" max="7690" width="5.140625" style="1" customWidth="1"/>
    <col min="7691" max="7691" width="4.7109375" style="1" customWidth="1"/>
    <col min="7692" max="7692" width="8.140625" style="1" customWidth="1"/>
    <col min="7693" max="7693" width="8" style="1" customWidth="1"/>
    <col min="7694" max="7694" width="8.140625" style="1" customWidth="1"/>
    <col min="7695" max="7695" width="8.28515625" style="1" customWidth="1"/>
    <col min="7696" max="7927" width="9.140625" style="1" customWidth="1"/>
    <col min="7928" max="7928" width="2.85546875" style="1" customWidth="1"/>
    <col min="7929" max="7929" width="31.5703125" style="1" customWidth="1"/>
    <col min="7930" max="7930" width="8.140625" style="1" customWidth="1"/>
    <col min="7931" max="7931" width="7.28515625" style="1" customWidth="1"/>
    <col min="7932" max="7932" width="6.42578125" style="1" customWidth="1"/>
    <col min="7933" max="7933" width="6.28515625" style="1"/>
    <col min="7934" max="7934" width="2.85546875" style="1" customWidth="1"/>
    <col min="7935" max="7935" width="31.5703125" style="1" customWidth="1"/>
    <col min="7936" max="7936" width="8.140625" style="1" customWidth="1"/>
    <col min="7937" max="7937" width="7.28515625" style="1" customWidth="1"/>
    <col min="7938" max="7938" width="6.42578125" style="1" customWidth="1"/>
    <col min="7939" max="7939" width="6.28515625" style="1" customWidth="1"/>
    <col min="7940" max="7941" width="7.5703125" style="1" customWidth="1"/>
    <col min="7942" max="7943" width="7.140625" style="1" customWidth="1"/>
    <col min="7944" max="7944" width="7.42578125" style="1" customWidth="1"/>
    <col min="7945" max="7945" width="7.28515625" style="1" customWidth="1"/>
    <col min="7946" max="7946" width="5.140625" style="1" customWidth="1"/>
    <col min="7947" max="7947" width="4.7109375" style="1" customWidth="1"/>
    <col min="7948" max="7948" width="8.140625" style="1" customWidth="1"/>
    <col min="7949" max="7949" width="8" style="1" customWidth="1"/>
    <col min="7950" max="7950" width="8.140625" style="1" customWidth="1"/>
    <col min="7951" max="7951" width="8.28515625" style="1" customWidth="1"/>
    <col min="7952" max="8183" width="9.140625" style="1" customWidth="1"/>
    <col min="8184" max="8184" width="2.85546875" style="1" customWidth="1"/>
    <col min="8185" max="8185" width="31.5703125" style="1" customWidth="1"/>
    <col min="8186" max="8186" width="8.140625" style="1" customWidth="1"/>
    <col min="8187" max="8187" width="7.28515625" style="1" customWidth="1"/>
    <col min="8188" max="8188" width="6.42578125" style="1" customWidth="1"/>
    <col min="8189" max="8189" width="6.28515625" style="1"/>
    <col min="8190" max="8190" width="2.85546875" style="1" customWidth="1"/>
    <col min="8191" max="8191" width="31.5703125" style="1" customWidth="1"/>
    <col min="8192" max="8192" width="8.140625" style="1" customWidth="1"/>
    <col min="8193" max="8193" width="7.28515625" style="1" customWidth="1"/>
    <col min="8194" max="8194" width="6.42578125" style="1" customWidth="1"/>
    <col min="8195" max="8195" width="6.28515625" style="1" customWidth="1"/>
    <col min="8196" max="8197" width="7.5703125" style="1" customWidth="1"/>
    <col min="8198" max="8199" width="7.140625" style="1" customWidth="1"/>
    <col min="8200" max="8200" width="7.42578125" style="1" customWidth="1"/>
    <col min="8201" max="8201" width="7.28515625" style="1" customWidth="1"/>
    <col min="8202" max="8202" width="5.140625" style="1" customWidth="1"/>
    <col min="8203" max="8203" width="4.7109375" style="1" customWidth="1"/>
    <col min="8204" max="8204" width="8.140625" style="1" customWidth="1"/>
    <col min="8205" max="8205" width="8" style="1" customWidth="1"/>
    <col min="8206" max="8206" width="8.140625" style="1" customWidth="1"/>
    <col min="8207" max="8207" width="8.28515625" style="1" customWidth="1"/>
    <col min="8208" max="8439" width="9.140625" style="1" customWidth="1"/>
    <col min="8440" max="8440" width="2.85546875" style="1" customWidth="1"/>
    <col min="8441" max="8441" width="31.5703125" style="1" customWidth="1"/>
    <col min="8442" max="8442" width="8.140625" style="1" customWidth="1"/>
    <col min="8443" max="8443" width="7.28515625" style="1" customWidth="1"/>
    <col min="8444" max="8444" width="6.42578125" style="1" customWidth="1"/>
    <col min="8445" max="8445" width="6.28515625" style="1"/>
    <col min="8446" max="8446" width="2.85546875" style="1" customWidth="1"/>
    <col min="8447" max="8447" width="31.5703125" style="1" customWidth="1"/>
    <col min="8448" max="8448" width="8.140625" style="1" customWidth="1"/>
    <col min="8449" max="8449" width="7.28515625" style="1" customWidth="1"/>
    <col min="8450" max="8450" width="6.42578125" style="1" customWidth="1"/>
    <col min="8451" max="8451" width="6.28515625" style="1" customWidth="1"/>
    <col min="8452" max="8453" width="7.5703125" style="1" customWidth="1"/>
    <col min="8454" max="8455" width="7.140625" style="1" customWidth="1"/>
    <col min="8456" max="8456" width="7.42578125" style="1" customWidth="1"/>
    <col min="8457" max="8457" width="7.28515625" style="1" customWidth="1"/>
    <col min="8458" max="8458" width="5.140625" style="1" customWidth="1"/>
    <col min="8459" max="8459" width="4.7109375" style="1" customWidth="1"/>
    <col min="8460" max="8460" width="8.140625" style="1" customWidth="1"/>
    <col min="8461" max="8461" width="8" style="1" customWidth="1"/>
    <col min="8462" max="8462" width="8.140625" style="1" customWidth="1"/>
    <col min="8463" max="8463" width="8.28515625" style="1" customWidth="1"/>
    <col min="8464" max="8695" width="9.140625" style="1" customWidth="1"/>
    <col min="8696" max="8696" width="2.85546875" style="1" customWidth="1"/>
    <col min="8697" max="8697" width="31.5703125" style="1" customWidth="1"/>
    <col min="8698" max="8698" width="8.140625" style="1" customWidth="1"/>
    <col min="8699" max="8699" width="7.28515625" style="1" customWidth="1"/>
    <col min="8700" max="8700" width="6.42578125" style="1" customWidth="1"/>
    <col min="8701" max="8701" width="6.28515625" style="1"/>
    <col min="8702" max="8702" width="2.85546875" style="1" customWidth="1"/>
    <col min="8703" max="8703" width="31.5703125" style="1" customWidth="1"/>
    <col min="8704" max="8704" width="8.140625" style="1" customWidth="1"/>
    <col min="8705" max="8705" width="7.28515625" style="1" customWidth="1"/>
    <col min="8706" max="8706" width="6.42578125" style="1" customWidth="1"/>
    <col min="8707" max="8707" width="6.28515625" style="1" customWidth="1"/>
    <col min="8708" max="8709" width="7.5703125" style="1" customWidth="1"/>
    <col min="8710" max="8711" width="7.140625" style="1" customWidth="1"/>
    <col min="8712" max="8712" width="7.42578125" style="1" customWidth="1"/>
    <col min="8713" max="8713" width="7.28515625" style="1" customWidth="1"/>
    <col min="8714" max="8714" width="5.140625" style="1" customWidth="1"/>
    <col min="8715" max="8715" width="4.7109375" style="1" customWidth="1"/>
    <col min="8716" max="8716" width="8.140625" style="1" customWidth="1"/>
    <col min="8717" max="8717" width="8" style="1" customWidth="1"/>
    <col min="8718" max="8718" width="8.140625" style="1" customWidth="1"/>
    <col min="8719" max="8719" width="8.28515625" style="1" customWidth="1"/>
    <col min="8720" max="8951" width="9.140625" style="1" customWidth="1"/>
    <col min="8952" max="8952" width="2.85546875" style="1" customWidth="1"/>
    <col min="8953" max="8953" width="31.5703125" style="1" customWidth="1"/>
    <col min="8954" max="8954" width="8.140625" style="1" customWidth="1"/>
    <col min="8955" max="8955" width="7.28515625" style="1" customWidth="1"/>
    <col min="8956" max="8956" width="6.42578125" style="1" customWidth="1"/>
    <col min="8957" max="8957" width="6.28515625" style="1"/>
    <col min="8958" max="8958" width="2.85546875" style="1" customWidth="1"/>
    <col min="8959" max="8959" width="31.5703125" style="1" customWidth="1"/>
    <col min="8960" max="8960" width="8.140625" style="1" customWidth="1"/>
    <col min="8961" max="8961" width="7.28515625" style="1" customWidth="1"/>
    <col min="8962" max="8962" width="6.42578125" style="1" customWidth="1"/>
    <col min="8963" max="8963" width="6.28515625" style="1" customWidth="1"/>
    <col min="8964" max="8965" width="7.5703125" style="1" customWidth="1"/>
    <col min="8966" max="8967" width="7.140625" style="1" customWidth="1"/>
    <col min="8968" max="8968" width="7.42578125" style="1" customWidth="1"/>
    <col min="8969" max="8969" width="7.28515625" style="1" customWidth="1"/>
    <col min="8970" max="8970" width="5.140625" style="1" customWidth="1"/>
    <col min="8971" max="8971" width="4.7109375" style="1" customWidth="1"/>
    <col min="8972" max="8972" width="8.140625" style="1" customWidth="1"/>
    <col min="8973" max="8973" width="8" style="1" customWidth="1"/>
    <col min="8974" max="8974" width="8.140625" style="1" customWidth="1"/>
    <col min="8975" max="8975" width="8.28515625" style="1" customWidth="1"/>
    <col min="8976" max="9207" width="9.140625" style="1" customWidth="1"/>
    <col min="9208" max="9208" width="2.85546875" style="1" customWidth="1"/>
    <col min="9209" max="9209" width="31.5703125" style="1" customWidth="1"/>
    <col min="9210" max="9210" width="8.140625" style="1" customWidth="1"/>
    <col min="9211" max="9211" width="7.28515625" style="1" customWidth="1"/>
    <col min="9212" max="9212" width="6.42578125" style="1" customWidth="1"/>
    <col min="9213" max="9213" width="6.28515625" style="1"/>
    <col min="9214" max="9214" width="2.85546875" style="1" customWidth="1"/>
    <col min="9215" max="9215" width="31.5703125" style="1" customWidth="1"/>
    <col min="9216" max="9216" width="8.140625" style="1" customWidth="1"/>
    <col min="9217" max="9217" width="7.28515625" style="1" customWidth="1"/>
    <col min="9218" max="9218" width="6.42578125" style="1" customWidth="1"/>
    <col min="9219" max="9219" width="6.28515625" style="1" customWidth="1"/>
    <col min="9220" max="9221" width="7.5703125" style="1" customWidth="1"/>
    <col min="9222" max="9223" width="7.140625" style="1" customWidth="1"/>
    <col min="9224" max="9224" width="7.42578125" style="1" customWidth="1"/>
    <col min="9225" max="9225" width="7.28515625" style="1" customWidth="1"/>
    <col min="9226" max="9226" width="5.140625" style="1" customWidth="1"/>
    <col min="9227" max="9227" width="4.7109375" style="1" customWidth="1"/>
    <col min="9228" max="9228" width="8.140625" style="1" customWidth="1"/>
    <col min="9229" max="9229" width="8" style="1" customWidth="1"/>
    <col min="9230" max="9230" width="8.140625" style="1" customWidth="1"/>
    <col min="9231" max="9231" width="8.28515625" style="1" customWidth="1"/>
    <col min="9232" max="9463" width="9.140625" style="1" customWidth="1"/>
    <col min="9464" max="9464" width="2.85546875" style="1" customWidth="1"/>
    <col min="9465" max="9465" width="31.5703125" style="1" customWidth="1"/>
    <col min="9466" max="9466" width="8.140625" style="1" customWidth="1"/>
    <col min="9467" max="9467" width="7.28515625" style="1" customWidth="1"/>
    <col min="9468" max="9468" width="6.42578125" style="1" customWidth="1"/>
    <col min="9469" max="9469" width="6.28515625" style="1"/>
    <col min="9470" max="9470" width="2.85546875" style="1" customWidth="1"/>
    <col min="9471" max="9471" width="31.5703125" style="1" customWidth="1"/>
    <col min="9472" max="9472" width="8.140625" style="1" customWidth="1"/>
    <col min="9473" max="9473" width="7.28515625" style="1" customWidth="1"/>
    <col min="9474" max="9474" width="6.42578125" style="1" customWidth="1"/>
    <col min="9475" max="9475" width="6.28515625" style="1" customWidth="1"/>
    <col min="9476" max="9477" width="7.5703125" style="1" customWidth="1"/>
    <col min="9478" max="9479" width="7.140625" style="1" customWidth="1"/>
    <col min="9480" max="9480" width="7.42578125" style="1" customWidth="1"/>
    <col min="9481" max="9481" width="7.28515625" style="1" customWidth="1"/>
    <col min="9482" max="9482" width="5.140625" style="1" customWidth="1"/>
    <col min="9483" max="9483" width="4.7109375" style="1" customWidth="1"/>
    <col min="9484" max="9484" width="8.140625" style="1" customWidth="1"/>
    <col min="9485" max="9485" width="8" style="1" customWidth="1"/>
    <col min="9486" max="9486" width="8.140625" style="1" customWidth="1"/>
    <col min="9487" max="9487" width="8.28515625" style="1" customWidth="1"/>
    <col min="9488" max="9719" width="9.140625" style="1" customWidth="1"/>
    <col min="9720" max="9720" width="2.85546875" style="1" customWidth="1"/>
    <col min="9721" max="9721" width="31.5703125" style="1" customWidth="1"/>
    <col min="9722" max="9722" width="8.140625" style="1" customWidth="1"/>
    <col min="9723" max="9723" width="7.28515625" style="1" customWidth="1"/>
    <col min="9724" max="9724" width="6.42578125" style="1" customWidth="1"/>
    <col min="9725" max="9725" width="6.28515625" style="1"/>
    <col min="9726" max="9726" width="2.85546875" style="1" customWidth="1"/>
    <col min="9727" max="9727" width="31.5703125" style="1" customWidth="1"/>
    <col min="9728" max="9728" width="8.140625" style="1" customWidth="1"/>
    <col min="9729" max="9729" width="7.28515625" style="1" customWidth="1"/>
    <col min="9730" max="9730" width="6.42578125" style="1" customWidth="1"/>
    <col min="9731" max="9731" width="6.28515625" style="1" customWidth="1"/>
    <col min="9732" max="9733" width="7.5703125" style="1" customWidth="1"/>
    <col min="9734" max="9735" width="7.140625" style="1" customWidth="1"/>
    <col min="9736" max="9736" width="7.42578125" style="1" customWidth="1"/>
    <col min="9737" max="9737" width="7.28515625" style="1" customWidth="1"/>
    <col min="9738" max="9738" width="5.140625" style="1" customWidth="1"/>
    <col min="9739" max="9739" width="4.7109375" style="1" customWidth="1"/>
    <col min="9740" max="9740" width="8.140625" style="1" customWidth="1"/>
    <col min="9741" max="9741" width="8" style="1" customWidth="1"/>
    <col min="9742" max="9742" width="8.140625" style="1" customWidth="1"/>
    <col min="9743" max="9743" width="8.28515625" style="1" customWidth="1"/>
    <col min="9744" max="9975" width="9.140625" style="1" customWidth="1"/>
    <col min="9976" max="9976" width="2.85546875" style="1" customWidth="1"/>
    <col min="9977" max="9977" width="31.5703125" style="1" customWidth="1"/>
    <col min="9978" max="9978" width="8.140625" style="1" customWidth="1"/>
    <col min="9979" max="9979" width="7.28515625" style="1" customWidth="1"/>
    <col min="9980" max="9980" width="6.42578125" style="1" customWidth="1"/>
    <col min="9981" max="9981" width="6.28515625" style="1"/>
    <col min="9982" max="9982" width="2.85546875" style="1" customWidth="1"/>
    <col min="9983" max="9983" width="31.5703125" style="1" customWidth="1"/>
    <col min="9984" max="9984" width="8.140625" style="1" customWidth="1"/>
    <col min="9985" max="9985" width="7.28515625" style="1" customWidth="1"/>
    <col min="9986" max="9986" width="6.42578125" style="1" customWidth="1"/>
    <col min="9987" max="9987" width="6.28515625" style="1" customWidth="1"/>
    <col min="9988" max="9989" width="7.5703125" style="1" customWidth="1"/>
    <col min="9990" max="9991" width="7.140625" style="1" customWidth="1"/>
    <col min="9992" max="9992" width="7.42578125" style="1" customWidth="1"/>
    <col min="9993" max="9993" width="7.28515625" style="1" customWidth="1"/>
    <col min="9994" max="9994" width="5.140625" style="1" customWidth="1"/>
    <col min="9995" max="9995" width="4.7109375" style="1" customWidth="1"/>
    <col min="9996" max="9996" width="8.140625" style="1" customWidth="1"/>
    <col min="9997" max="9997" width="8" style="1" customWidth="1"/>
    <col min="9998" max="9998" width="8.140625" style="1" customWidth="1"/>
    <col min="9999" max="9999" width="8.28515625" style="1" customWidth="1"/>
    <col min="10000" max="10231" width="9.140625" style="1" customWidth="1"/>
    <col min="10232" max="10232" width="2.85546875" style="1" customWidth="1"/>
    <col min="10233" max="10233" width="31.5703125" style="1" customWidth="1"/>
    <col min="10234" max="10234" width="8.140625" style="1" customWidth="1"/>
    <col min="10235" max="10235" width="7.28515625" style="1" customWidth="1"/>
    <col min="10236" max="10236" width="6.42578125" style="1" customWidth="1"/>
    <col min="10237" max="10237" width="6.28515625" style="1"/>
    <col min="10238" max="10238" width="2.85546875" style="1" customWidth="1"/>
    <col min="10239" max="10239" width="31.5703125" style="1" customWidth="1"/>
    <col min="10240" max="10240" width="8.140625" style="1" customWidth="1"/>
    <col min="10241" max="10241" width="7.28515625" style="1" customWidth="1"/>
    <col min="10242" max="10242" width="6.42578125" style="1" customWidth="1"/>
    <col min="10243" max="10243" width="6.28515625" style="1" customWidth="1"/>
    <col min="10244" max="10245" width="7.5703125" style="1" customWidth="1"/>
    <col min="10246" max="10247" width="7.140625" style="1" customWidth="1"/>
    <col min="10248" max="10248" width="7.42578125" style="1" customWidth="1"/>
    <col min="10249" max="10249" width="7.28515625" style="1" customWidth="1"/>
    <col min="10250" max="10250" width="5.140625" style="1" customWidth="1"/>
    <col min="10251" max="10251" width="4.7109375" style="1" customWidth="1"/>
    <col min="10252" max="10252" width="8.140625" style="1" customWidth="1"/>
    <col min="10253" max="10253" width="8" style="1" customWidth="1"/>
    <col min="10254" max="10254" width="8.140625" style="1" customWidth="1"/>
    <col min="10255" max="10255" width="8.28515625" style="1" customWidth="1"/>
    <col min="10256" max="10487" width="9.140625" style="1" customWidth="1"/>
    <col min="10488" max="10488" width="2.85546875" style="1" customWidth="1"/>
    <col min="10489" max="10489" width="31.5703125" style="1" customWidth="1"/>
    <col min="10490" max="10490" width="8.140625" style="1" customWidth="1"/>
    <col min="10491" max="10491" width="7.28515625" style="1" customWidth="1"/>
    <col min="10492" max="10492" width="6.42578125" style="1" customWidth="1"/>
    <col min="10493" max="10493" width="6.28515625" style="1"/>
    <col min="10494" max="10494" width="2.85546875" style="1" customWidth="1"/>
    <col min="10495" max="10495" width="31.5703125" style="1" customWidth="1"/>
    <col min="10496" max="10496" width="8.140625" style="1" customWidth="1"/>
    <col min="10497" max="10497" width="7.28515625" style="1" customWidth="1"/>
    <col min="10498" max="10498" width="6.42578125" style="1" customWidth="1"/>
    <col min="10499" max="10499" width="6.28515625" style="1" customWidth="1"/>
    <col min="10500" max="10501" width="7.5703125" style="1" customWidth="1"/>
    <col min="10502" max="10503" width="7.140625" style="1" customWidth="1"/>
    <col min="10504" max="10504" width="7.42578125" style="1" customWidth="1"/>
    <col min="10505" max="10505" width="7.28515625" style="1" customWidth="1"/>
    <col min="10506" max="10506" width="5.140625" style="1" customWidth="1"/>
    <col min="10507" max="10507" width="4.7109375" style="1" customWidth="1"/>
    <col min="10508" max="10508" width="8.140625" style="1" customWidth="1"/>
    <col min="10509" max="10509" width="8" style="1" customWidth="1"/>
    <col min="10510" max="10510" width="8.140625" style="1" customWidth="1"/>
    <col min="10511" max="10511" width="8.28515625" style="1" customWidth="1"/>
    <col min="10512" max="10743" width="9.140625" style="1" customWidth="1"/>
    <col min="10744" max="10744" width="2.85546875" style="1" customWidth="1"/>
    <col min="10745" max="10745" width="31.5703125" style="1" customWidth="1"/>
    <col min="10746" max="10746" width="8.140625" style="1" customWidth="1"/>
    <col min="10747" max="10747" width="7.28515625" style="1" customWidth="1"/>
    <col min="10748" max="10748" width="6.42578125" style="1" customWidth="1"/>
    <col min="10749" max="10749" width="6.28515625" style="1"/>
    <col min="10750" max="10750" width="2.85546875" style="1" customWidth="1"/>
    <col min="10751" max="10751" width="31.5703125" style="1" customWidth="1"/>
    <col min="10752" max="10752" width="8.140625" style="1" customWidth="1"/>
    <col min="10753" max="10753" width="7.28515625" style="1" customWidth="1"/>
    <col min="10754" max="10754" width="6.42578125" style="1" customWidth="1"/>
    <col min="10755" max="10755" width="6.28515625" style="1" customWidth="1"/>
    <col min="10756" max="10757" width="7.5703125" style="1" customWidth="1"/>
    <col min="10758" max="10759" width="7.140625" style="1" customWidth="1"/>
    <col min="10760" max="10760" width="7.42578125" style="1" customWidth="1"/>
    <col min="10761" max="10761" width="7.28515625" style="1" customWidth="1"/>
    <col min="10762" max="10762" width="5.140625" style="1" customWidth="1"/>
    <col min="10763" max="10763" width="4.7109375" style="1" customWidth="1"/>
    <col min="10764" max="10764" width="8.140625" style="1" customWidth="1"/>
    <col min="10765" max="10765" width="8" style="1" customWidth="1"/>
    <col min="10766" max="10766" width="8.140625" style="1" customWidth="1"/>
    <col min="10767" max="10767" width="8.28515625" style="1" customWidth="1"/>
    <col min="10768" max="10999" width="9.140625" style="1" customWidth="1"/>
    <col min="11000" max="11000" width="2.85546875" style="1" customWidth="1"/>
    <col min="11001" max="11001" width="31.5703125" style="1" customWidth="1"/>
    <col min="11002" max="11002" width="8.140625" style="1" customWidth="1"/>
    <col min="11003" max="11003" width="7.28515625" style="1" customWidth="1"/>
    <col min="11004" max="11004" width="6.42578125" style="1" customWidth="1"/>
    <col min="11005" max="11005" width="6.28515625" style="1"/>
    <col min="11006" max="11006" width="2.85546875" style="1" customWidth="1"/>
    <col min="11007" max="11007" width="31.5703125" style="1" customWidth="1"/>
    <col min="11008" max="11008" width="8.140625" style="1" customWidth="1"/>
    <col min="11009" max="11009" width="7.28515625" style="1" customWidth="1"/>
    <col min="11010" max="11010" width="6.42578125" style="1" customWidth="1"/>
    <col min="11011" max="11011" width="6.28515625" style="1" customWidth="1"/>
    <col min="11012" max="11013" width="7.5703125" style="1" customWidth="1"/>
    <col min="11014" max="11015" width="7.140625" style="1" customWidth="1"/>
    <col min="11016" max="11016" width="7.42578125" style="1" customWidth="1"/>
    <col min="11017" max="11017" width="7.28515625" style="1" customWidth="1"/>
    <col min="11018" max="11018" width="5.140625" style="1" customWidth="1"/>
    <col min="11019" max="11019" width="4.7109375" style="1" customWidth="1"/>
    <col min="11020" max="11020" width="8.140625" style="1" customWidth="1"/>
    <col min="11021" max="11021" width="8" style="1" customWidth="1"/>
    <col min="11022" max="11022" width="8.140625" style="1" customWidth="1"/>
    <col min="11023" max="11023" width="8.28515625" style="1" customWidth="1"/>
    <col min="11024" max="11255" width="9.140625" style="1" customWidth="1"/>
    <col min="11256" max="11256" width="2.85546875" style="1" customWidth="1"/>
    <col min="11257" max="11257" width="31.5703125" style="1" customWidth="1"/>
    <col min="11258" max="11258" width="8.140625" style="1" customWidth="1"/>
    <col min="11259" max="11259" width="7.28515625" style="1" customWidth="1"/>
    <col min="11260" max="11260" width="6.42578125" style="1" customWidth="1"/>
    <col min="11261" max="11261" width="6.28515625" style="1"/>
    <col min="11262" max="11262" width="2.85546875" style="1" customWidth="1"/>
    <col min="11263" max="11263" width="31.5703125" style="1" customWidth="1"/>
    <col min="11264" max="11264" width="8.140625" style="1" customWidth="1"/>
    <col min="11265" max="11265" width="7.28515625" style="1" customWidth="1"/>
    <col min="11266" max="11266" width="6.42578125" style="1" customWidth="1"/>
    <col min="11267" max="11267" width="6.28515625" style="1" customWidth="1"/>
    <col min="11268" max="11269" width="7.5703125" style="1" customWidth="1"/>
    <col min="11270" max="11271" width="7.140625" style="1" customWidth="1"/>
    <col min="11272" max="11272" width="7.42578125" style="1" customWidth="1"/>
    <col min="11273" max="11273" width="7.28515625" style="1" customWidth="1"/>
    <col min="11274" max="11274" width="5.140625" style="1" customWidth="1"/>
    <col min="11275" max="11275" width="4.7109375" style="1" customWidth="1"/>
    <col min="11276" max="11276" width="8.140625" style="1" customWidth="1"/>
    <col min="11277" max="11277" width="8" style="1" customWidth="1"/>
    <col min="11278" max="11278" width="8.140625" style="1" customWidth="1"/>
    <col min="11279" max="11279" width="8.28515625" style="1" customWidth="1"/>
    <col min="11280" max="11511" width="9.140625" style="1" customWidth="1"/>
    <col min="11512" max="11512" width="2.85546875" style="1" customWidth="1"/>
    <col min="11513" max="11513" width="31.5703125" style="1" customWidth="1"/>
    <col min="11514" max="11514" width="8.140625" style="1" customWidth="1"/>
    <col min="11515" max="11515" width="7.28515625" style="1" customWidth="1"/>
    <col min="11516" max="11516" width="6.42578125" style="1" customWidth="1"/>
    <col min="11517" max="11517" width="6.28515625" style="1"/>
    <col min="11518" max="11518" width="2.85546875" style="1" customWidth="1"/>
    <col min="11519" max="11519" width="31.5703125" style="1" customWidth="1"/>
    <col min="11520" max="11520" width="8.140625" style="1" customWidth="1"/>
    <col min="11521" max="11521" width="7.28515625" style="1" customWidth="1"/>
    <col min="11522" max="11522" width="6.42578125" style="1" customWidth="1"/>
    <col min="11523" max="11523" width="6.28515625" style="1" customWidth="1"/>
    <col min="11524" max="11525" width="7.5703125" style="1" customWidth="1"/>
    <col min="11526" max="11527" width="7.140625" style="1" customWidth="1"/>
    <col min="11528" max="11528" width="7.42578125" style="1" customWidth="1"/>
    <col min="11529" max="11529" width="7.28515625" style="1" customWidth="1"/>
    <col min="11530" max="11530" width="5.140625" style="1" customWidth="1"/>
    <col min="11531" max="11531" width="4.7109375" style="1" customWidth="1"/>
    <col min="11532" max="11532" width="8.140625" style="1" customWidth="1"/>
    <col min="11533" max="11533" width="8" style="1" customWidth="1"/>
    <col min="11534" max="11534" width="8.140625" style="1" customWidth="1"/>
    <col min="11535" max="11535" width="8.28515625" style="1" customWidth="1"/>
    <col min="11536" max="11767" width="9.140625" style="1" customWidth="1"/>
    <col min="11768" max="11768" width="2.85546875" style="1" customWidth="1"/>
    <col min="11769" max="11769" width="31.5703125" style="1" customWidth="1"/>
    <col min="11770" max="11770" width="8.140625" style="1" customWidth="1"/>
    <col min="11771" max="11771" width="7.28515625" style="1" customWidth="1"/>
    <col min="11772" max="11772" width="6.42578125" style="1" customWidth="1"/>
    <col min="11773" max="11773" width="6.28515625" style="1"/>
    <col min="11774" max="11774" width="2.85546875" style="1" customWidth="1"/>
    <col min="11775" max="11775" width="31.5703125" style="1" customWidth="1"/>
    <col min="11776" max="11776" width="8.140625" style="1" customWidth="1"/>
    <col min="11777" max="11777" width="7.28515625" style="1" customWidth="1"/>
    <col min="11778" max="11778" width="6.42578125" style="1" customWidth="1"/>
    <col min="11779" max="11779" width="6.28515625" style="1" customWidth="1"/>
    <col min="11780" max="11781" width="7.5703125" style="1" customWidth="1"/>
    <col min="11782" max="11783" width="7.140625" style="1" customWidth="1"/>
    <col min="11784" max="11784" width="7.42578125" style="1" customWidth="1"/>
    <col min="11785" max="11785" width="7.28515625" style="1" customWidth="1"/>
    <col min="11786" max="11786" width="5.140625" style="1" customWidth="1"/>
    <col min="11787" max="11787" width="4.7109375" style="1" customWidth="1"/>
    <col min="11788" max="11788" width="8.140625" style="1" customWidth="1"/>
    <col min="11789" max="11789" width="8" style="1" customWidth="1"/>
    <col min="11790" max="11790" width="8.140625" style="1" customWidth="1"/>
    <col min="11791" max="11791" width="8.28515625" style="1" customWidth="1"/>
    <col min="11792" max="12023" width="9.140625" style="1" customWidth="1"/>
    <col min="12024" max="12024" width="2.85546875" style="1" customWidth="1"/>
    <col min="12025" max="12025" width="31.5703125" style="1" customWidth="1"/>
    <col min="12026" max="12026" width="8.140625" style="1" customWidth="1"/>
    <col min="12027" max="12027" width="7.28515625" style="1" customWidth="1"/>
    <col min="12028" max="12028" width="6.42578125" style="1" customWidth="1"/>
    <col min="12029" max="12029" width="6.28515625" style="1"/>
    <col min="12030" max="12030" width="2.85546875" style="1" customWidth="1"/>
    <col min="12031" max="12031" width="31.5703125" style="1" customWidth="1"/>
    <col min="12032" max="12032" width="8.140625" style="1" customWidth="1"/>
    <col min="12033" max="12033" width="7.28515625" style="1" customWidth="1"/>
    <col min="12034" max="12034" width="6.42578125" style="1" customWidth="1"/>
    <col min="12035" max="12035" width="6.28515625" style="1" customWidth="1"/>
    <col min="12036" max="12037" width="7.5703125" style="1" customWidth="1"/>
    <col min="12038" max="12039" width="7.140625" style="1" customWidth="1"/>
    <col min="12040" max="12040" width="7.42578125" style="1" customWidth="1"/>
    <col min="12041" max="12041" width="7.28515625" style="1" customWidth="1"/>
    <col min="12042" max="12042" width="5.140625" style="1" customWidth="1"/>
    <col min="12043" max="12043" width="4.7109375" style="1" customWidth="1"/>
    <col min="12044" max="12044" width="8.140625" style="1" customWidth="1"/>
    <col min="12045" max="12045" width="8" style="1" customWidth="1"/>
    <col min="12046" max="12046" width="8.140625" style="1" customWidth="1"/>
    <col min="12047" max="12047" width="8.28515625" style="1" customWidth="1"/>
    <col min="12048" max="12279" width="9.140625" style="1" customWidth="1"/>
    <col min="12280" max="12280" width="2.85546875" style="1" customWidth="1"/>
    <col min="12281" max="12281" width="31.5703125" style="1" customWidth="1"/>
    <col min="12282" max="12282" width="8.140625" style="1" customWidth="1"/>
    <col min="12283" max="12283" width="7.28515625" style="1" customWidth="1"/>
    <col min="12284" max="12284" width="6.42578125" style="1" customWidth="1"/>
    <col min="12285" max="12285" width="6.28515625" style="1"/>
    <col min="12286" max="12286" width="2.85546875" style="1" customWidth="1"/>
    <col min="12287" max="12287" width="31.5703125" style="1" customWidth="1"/>
    <col min="12288" max="12288" width="8.140625" style="1" customWidth="1"/>
    <col min="12289" max="12289" width="7.28515625" style="1" customWidth="1"/>
    <col min="12290" max="12290" width="6.42578125" style="1" customWidth="1"/>
    <col min="12291" max="12291" width="6.28515625" style="1" customWidth="1"/>
    <col min="12292" max="12293" width="7.5703125" style="1" customWidth="1"/>
    <col min="12294" max="12295" width="7.140625" style="1" customWidth="1"/>
    <col min="12296" max="12296" width="7.42578125" style="1" customWidth="1"/>
    <col min="12297" max="12297" width="7.28515625" style="1" customWidth="1"/>
    <col min="12298" max="12298" width="5.140625" style="1" customWidth="1"/>
    <col min="12299" max="12299" width="4.7109375" style="1" customWidth="1"/>
    <col min="12300" max="12300" width="8.140625" style="1" customWidth="1"/>
    <col min="12301" max="12301" width="8" style="1" customWidth="1"/>
    <col min="12302" max="12302" width="8.140625" style="1" customWidth="1"/>
    <col min="12303" max="12303" width="8.28515625" style="1" customWidth="1"/>
    <col min="12304" max="12535" width="9.140625" style="1" customWidth="1"/>
    <col min="12536" max="12536" width="2.85546875" style="1" customWidth="1"/>
    <col min="12537" max="12537" width="31.5703125" style="1" customWidth="1"/>
    <col min="12538" max="12538" width="8.140625" style="1" customWidth="1"/>
    <col min="12539" max="12539" width="7.28515625" style="1" customWidth="1"/>
    <col min="12540" max="12540" width="6.42578125" style="1" customWidth="1"/>
    <col min="12541" max="12541" width="6.28515625" style="1"/>
    <col min="12542" max="12542" width="2.85546875" style="1" customWidth="1"/>
    <col min="12543" max="12543" width="31.5703125" style="1" customWidth="1"/>
    <col min="12544" max="12544" width="8.140625" style="1" customWidth="1"/>
    <col min="12545" max="12545" width="7.28515625" style="1" customWidth="1"/>
    <col min="12546" max="12546" width="6.42578125" style="1" customWidth="1"/>
    <col min="12547" max="12547" width="6.28515625" style="1" customWidth="1"/>
    <col min="12548" max="12549" width="7.5703125" style="1" customWidth="1"/>
    <col min="12550" max="12551" width="7.140625" style="1" customWidth="1"/>
    <col min="12552" max="12552" width="7.42578125" style="1" customWidth="1"/>
    <col min="12553" max="12553" width="7.28515625" style="1" customWidth="1"/>
    <col min="12554" max="12554" width="5.140625" style="1" customWidth="1"/>
    <col min="12555" max="12555" width="4.7109375" style="1" customWidth="1"/>
    <col min="12556" max="12556" width="8.140625" style="1" customWidth="1"/>
    <col min="12557" max="12557" width="8" style="1" customWidth="1"/>
    <col min="12558" max="12558" width="8.140625" style="1" customWidth="1"/>
    <col min="12559" max="12559" width="8.28515625" style="1" customWidth="1"/>
    <col min="12560" max="12791" width="9.140625" style="1" customWidth="1"/>
    <col min="12792" max="12792" width="2.85546875" style="1" customWidth="1"/>
    <col min="12793" max="12793" width="31.5703125" style="1" customWidth="1"/>
    <col min="12794" max="12794" width="8.140625" style="1" customWidth="1"/>
    <col min="12795" max="12795" width="7.28515625" style="1" customWidth="1"/>
    <col min="12796" max="12796" width="6.42578125" style="1" customWidth="1"/>
    <col min="12797" max="12797" width="6.28515625" style="1"/>
    <col min="12798" max="12798" width="2.85546875" style="1" customWidth="1"/>
    <col min="12799" max="12799" width="31.5703125" style="1" customWidth="1"/>
    <col min="12800" max="12800" width="8.140625" style="1" customWidth="1"/>
    <col min="12801" max="12801" width="7.28515625" style="1" customWidth="1"/>
    <col min="12802" max="12802" width="6.42578125" style="1" customWidth="1"/>
    <col min="12803" max="12803" width="6.28515625" style="1" customWidth="1"/>
    <col min="12804" max="12805" width="7.5703125" style="1" customWidth="1"/>
    <col min="12806" max="12807" width="7.140625" style="1" customWidth="1"/>
    <col min="12808" max="12808" width="7.42578125" style="1" customWidth="1"/>
    <col min="12809" max="12809" width="7.28515625" style="1" customWidth="1"/>
    <col min="12810" max="12810" width="5.140625" style="1" customWidth="1"/>
    <col min="12811" max="12811" width="4.7109375" style="1" customWidth="1"/>
    <col min="12812" max="12812" width="8.140625" style="1" customWidth="1"/>
    <col min="12813" max="12813" width="8" style="1" customWidth="1"/>
    <col min="12814" max="12814" width="8.140625" style="1" customWidth="1"/>
    <col min="12815" max="12815" width="8.28515625" style="1" customWidth="1"/>
    <col min="12816" max="13047" width="9.140625" style="1" customWidth="1"/>
    <col min="13048" max="13048" width="2.85546875" style="1" customWidth="1"/>
    <col min="13049" max="13049" width="31.5703125" style="1" customWidth="1"/>
    <col min="13050" max="13050" width="8.140625" style="1" customWidth="1"/>
    <col min="13051" max="13051" width="7.28515625" style="1" customWidth="1"/>
    <col min="13052" max="13052" width="6.42578125" style="1" customWidth="1"/>
    <col min="13053" max="13053" width="6.28515625" style="1"/>
    <col min="13054" max="13054" width="2.85546875" style="1" customWidth="1"/>
    <col min="13055" max="13055" width="31.5703125" style="1" customWidth="1"/>
    <col min="13056" max="13056" width="8.140625" style="1" customWidth="1"/>
    <col min="13057" max="13057" width="7.28515625" style="1" customWidth="1"/>
    <col min="13058" max="13058" width="6.42578125" style="1" customWidth="1"/>
    <col min="13059" max="13059" width="6.28515625" style="1" customWidth="1"/>
    <col min="13060" max="13061" width="7.5703125" style="1" customWidth="1"/>
    <col min="13062" max="13063" width="7.140625" style="1" customWidth="1"/>
    <col min="13064" max="13064" width="7.42578125" style="1" customWidth="1"/>
    <col min="13065" max="13065" width="7.28515625" style="1" customWidth="1"/>
    <col min="13066" max="13066" width="5.140625" style="1" customWidth="1"/>
    <col min="13067" max="13067" width="4.7109375" style="1" customWidth="1"/>
    <col min="13068" max="13068" width="8.140625" style="1" customWidth="1"/>
    <col min="13069" max="13069" width="8" style="1" customWidth="1"/>
    <col min="13070" max="13070" width="8.140625" style="1" customWidth="1"/>
    <col min="13071" max="13071" width="8.28515625" style="1" customWidth="1"/>
    <col min="13072" max="13303" width="9.140625" style="1" customWidth="1"/>
    <col min="13304" max="13304" width="2.85546875" style="1" customWidth="1"/>
    <col min="13305" max="13305" width="31.5703125" style="1" customWidth="1"/>
    <col min="13306" max="13306" width="8.140625" style="1" customWidth="1"/>
    <col min="13307" max="13307" width="7.28515625" style="1" customWidth="1"/>
    <col min="13308" max="13308" width="6.42578125" style="1" customWidth="1"/>
    <col min="13309" max="13309" width="6.28515625" style="1"/>
    <col min="13310" max="13310" width="2.85546875" style="1" customWidth="1"/>
    <col min="13311" max="13311" width="31.5703125" style="1" customWidth="1"/>
    <col min="13312" max="13312" width="8.140625" style="1" customWidth="1"/>
    <col min="13313" max="13313" width="7.28515625" style="1" customWidth="1"/>
    <col min="13314" max="13314" width="6.42578125" style="1" customWidth="1"/>
    <col min="13315" max="13315" width="6.28515625" style="1" customWidth="1"/>
    <col min="13316" max="13317" width="7.5703125" style="1" customWidth="1"/>
    <col min="13318" max="13319" width="7.140625" style="1" customWidth="1"/>
    <col min="13320" max="13320" width="7.42578125" style="1" customWidth="1"/>
    <col min="13321" max="13321" width="7.28515625" style="1" customWidth="1"/>
    <col min="13322" max="13322" width="5.140625" style="1" customWidth="1"/>
    <col min="13323" max="13323" width="4.7109375" style="1" customWidth="1"/>
    <col min="13324" max="13324" width="8.140625" style="1" customWidth="1"/>
    <col min="13325" max="13325" width="8" style="1" customWidth="1"/>
    <col min="13326" max="13326" width="8.140625" style="1" customWidth="1"/>
    <col min="13327" max="13327" width="8.28515625" style="1" customWidth="1"/>
    <col min="13328" max="13559" width="9.140625" style="1" customWidth="1"/>
    <col min="13560" max="13560" width="2.85546875" style="1" customWidth="1"/>
    <col min="13561" max="13561" width="31.5703125" style="1" customWidth="1"/>
    <col min="13562" max="13562" width="8.140625" style="1" customWidth="1"/>
    <col min="13563" max="13563" width="7.28515625" style="1" customWidth="1"/>
    <col min="13564" max="13564" width="6.42578125" style="1" customWidth="1"/>
    <col min="13565" max="13565" width="6.28515625" style="1"/>
    <col min="13566" max="13566" width="2.85546875" style="1" customWidth="1"/>
    <col min="13567" max="13567" width="31.5703125" style="1" customWidth="1"/>
    <col min="13568" max="13568" width="8.140625" style="1" customWidth="1"/>
    <col min="13569" max="13569" width="7.28515625" style="1" customWidth="1"/>
    <col min="13570" max="13570" width="6.42578125" style="1" customWidth="1"/>
    <col min="13571" max="13571" width="6.28515625" style="1" customWidth="1"/>
    <col min="13572" max="13573" width="7.5703125" style="1" customWidth="1"/>
    <col min="13574" max="13575" width="7.140625" style="1" customWidth="1"/>
    <col min="13576" max="13576" width="7.42578125" style="1" customWidth="1"/>
    <col min="13577" max="13577" width="7.28515625" style="1" customWidth="1"/>
    <col min="13578" max="13578" width="5.140625" style="1" customWidth="1"/>
    <col min="13579" max="13579" width="4.7109375" style="1" customWidth="1"/>
    <col min="13580" max="13580" width="8.140625" style="1" customWidth="1"/>
    <col min="13581" max="13581" width="8" style="1" customWidth="1"/>
    <col min="13582" max="13582" width="8.140625" style="1" customWidth="1"/>
    <col min="13583" max="13583" width="8.28515625" style="1" customWidth="1"/>
    <col min="13584" max="13815" width="9.140625" style="1" customWidth="1"/>
    <col min="13816" max="13816" width="2.85546875" style="1" customWidth="1"/>
    <col min="13817" max="13817" width="31.5703125" style="1" customWidth="1"/>
    <col min="13818" max="13818" width="8.140625" style="1" customWidth="1"/>
    <col min="13819" max="13819" width="7.28515625" style="1" customWidth="1"/>
    <col min="13820" max="13820" width="6.42578125" style="1" customWidth="1"/>
    <col min="13821" max="13821" width="6.28515625" style="1"/>
    <col min="13822" max="13822" width="2.85546875" style="1" customWidth="1"/>
    <col min="13823" max="13823" width="31.5703125" style="1" customWidth="1"/>
    <col min="13824" max="13824" width="8.140625" style="1" customWidth="1"/>
    <col min="13825" max="13825" width="7.28515625" style="1" customWidth="1"/>
    <col min="13826" max="13826" width="6.42578125" style="1" customWidth="1"/>
    <col min="13827" max="13827" width="6.28515625" style="1" customWidth="1"/>
    <col min="13828" max="13829" width="7.5703125" style="1" customWidth="1"/>
    <col min="13830" max="13831" width="7.140625" style="1" customWidth="1"/>
    <col min="13832" max="13832" width="7.42578125" style="1" customWidth="1"/>
    <col min="13833" max="13833" width="7.28515625" style="1" customWidth="1"/>
    <col min="13834" max="13834" width="5.140625" style="1" customWidth="1"/>
    <col min="13835" max="13835" width="4.7109375" style="1" customWidth="1"/>
    <col min="13836" max="13836" width="8.140625" style="1" customWidth="1"/>
    <col min="13837" max="13837" width="8" style="1" customWidth="1"/>
    <col min="13838" max="13838" width="8.140625" style="1" customWidth="1"/>
    <col min="13839" max="13839" width="8.28515625" style="1" customWidth="1"/>
    <col min="13840" max="14071" width="9.140625" style="1" customWidth="1"/>
    <col min="14072" max="14072" width="2.85546875" style="1" customWidth="1"/>
    <col min="14073" max="14073" width="31.5703125" style="1" customWidth="1"/>
    <col min="14074" max="14074" width="8.140625" style="1" customWidth="1"/>
    <col min="14075" max="14075" width="7.28515625" style="1" customWidth="1"/>
    <col min="14076" max="14076" width="6.42578125" style="1" customWidth="1"/>
    <col min="14077" max="14077" width="6.28515625" style="1"/>
    <col min="14078" max="14078" width="2.85546875" style="1" customWidth="1"/>
    <col min="14079" max="14079" width="31.5703125" style="1" customWidth="1"/>
    <col min="14080" max="14080" width="8.140625" style="1" customWidth="1"/>
    <col min="14081" max="14081" width="7.28515625" style="1" customWidth="1"/>
    <col min="14082" max="14082" width="6.42578125" style="1" customWidth="1"/>
    <col min="14083" max="14083" width="6.28515625" style="1" customWidth="1"/>
    <col min="14084" max="14085" width="7.5703125" style="1" customWidth="1"/>
    <col min="14086" max="14087" width="7.140625" style="1" customWidth="1"/>
    <col min="14088" max="14088" width="7.42578125" style="1" customWidth="1"/>
    <col min="14089" max="14089" width="7.28515625" style="1" customWidth="1"/>
    <col min="14090" max="14090" width="5.140625" style="1" customWidth="1"/>
    <col min="14091" max="14091" width="4.7109375" style="1" customWidth="1"/>
    <col min="14092" max="14092" width="8.140625" style="1" customWidth="1"/>
    <col min="14093" max="14093" width="8" style="1" customWidth="1"/>
    <col min="14094" max="14094" width="8.140625" style="1" customWidth="1"/>
    <col min="14095" max="14095" width="8.28515625" style="1" customWidth="1"/>
    <col min="14096" max="14327" width="9.140625" style="1" customWidth="1"/>
    <col min="14328" max="14328" width="2.85546875" style="1" customWidth="1"/>
    <col min="14329" max="14329" width="31.5703125" style="1" customWidth="1"/>
    <col min="14330" max="14330" width="8.140625" style="1" customWidth="1"/>
    <col min="14331" max="14331" width="7.28515625" style="1" customWidth="1"/>
    <col min="14332" max="14332" width="6.42578125" style="1" customWidth="1"/>
    <col min="14333" max="14333" width="6.28515625" style="1"/>
    <col min="14334" max="14334" width="2.85546875" style="1" customWidth="1"/>
    <col min="14335" max="14335" width="31.5703125" style="1" customWidth="1"/>
    <col min="14336" max="14336" width="8.140625" style="1" customWidth="1"/>
    <col min="14337" max="14337" width="7.28515625" style="1" customWidth="1"/>
    <col min="14338" max="14338" width="6.42578125" style="1" customWidth="1"/>
    <col min="14339" max="14339" width="6.28515625" style="1" customWidth="1"/>
    <col min="14340" max="14341" width="7.5703125" style="1" customWidth="1"/>
    <col min="14342" max="14343" width="7.140625" style="1" customWidth="1"/>
    <col min="14344" max="14344" width="7.42578125" style="1" customWidth="1"/>
    <col min="14345" max="14345" width="7.28515625" style="1" customWidth="1"/>
    <col min="14346" max="14346" width="5.140625" style="1" customWidth="1"/>
    <col min="14347" max="14347" width="4.7109375" style="1" customWidth="1"/>
    <col min="14348" max="14348" width="8.140625" style="1" customWidth="1"/>
    <col min="14349" max="14349" width="8" style="1" customWidth="1"/>
    <col min="14350" max="14350" width="8.140625" style="1" customWidth="1"/>
    <col min="14351" max="14351" width="8.28515625" style="1" customWidth="1"/>
    <col min="14352" max="14583" width="9.140625" style="1" customWidth="1"/>
    <col min="14584" max="14584" width="2.85546875" style="1" customWidth="1"/>
    <col min="14585" max="14585" width="31.5703125" style="1" customWidth="1"/>
    <col min="14586" max="14586" width="8.140625" style="1" customWidth="1"/>
    <col min="14587" max="14587" width="7.28515625" style="1" customWidth="1"/>
    <col min="14588" max="14588" width="6.42578125" style="1" customWidth="1"/>
    <col min="14589" max="14589" width="6.28515625" style="1"/>
    <col min="14590" max="14590" width="2.85546875" style="1" customWidth="1"/>
    <col min="14591" max="14591" width="31.5703125" style="1" customWidth="1"/>
    <col min="14592" max="14592" width="8.140625" style="1" customWidth="1"/>
    <col min="14593" max="14593" width="7.28515625" style="1" customWidth="1"/>
    <col min="14594" max="14594" width="6.42578125" style="1" customWidth="1"/>
    <col min="14595" max="14595" width="6.28515625" style="1" customWidth="1"/>
    <col min="14596" max="14597" width="7.5703125" style="1" customWidth="1"/>
    <col min="14598" max="14599" width="7.140625" style="1" customWidth="1"/>
    <col min="14600" max="14600" width="7.42578125" style="1" customWidth="1"/>
    <col min="14601" max="14601" width="7.28515625" style="1" customWidth="1"/>
    <col min="14602" max="14602" width="5.140625" style="1" customWidth="1"/>
    <col min="14603" max="14603" width="4.7109375" style="1" customWidth="1"/>
    <col min="14604" max="14604" width="8.140625" style="1" customWidth="1"/>
    <col min="14605" max="14605" width="8" style="1" customWidth="1"/>
    <col min="14606" max="14606" width="8.140625" style="1" customWidth="1"/>
    <col min="14607" max="14607" width="8.28515625" style="1" customWidth="1"/>
    <col min="14608" max="14839" width="9.140625" style="1" customWidth="1"/>
    <col min="14840" max="14840" width="2.85546875" style="1" customWidth="1"/>
    <col min="14841" max="14841" width="31.5703125" style="1" customWidth="1"/>
    <col min="14842" max="14842" width="8.140625" style="1" customWidth="1"/>
    <col min="14843" max="14843" width="7.28515625" style="1" customWidth="1"/>
    <col min="14844" max="14844" width="6.42578125" style="1" customWidth="1"/>
    <col min="14845" max="14845" width="6.28515625" style="1"/>
    <col min="14846" max="14846" width="2.85546875" style="1" customWidth="1"/>
    <col min="14847" max="14847" width="31.5703125" style="1" customWidth="1"/>
    <col min="14848" max="14848" width="8.140625" style="1" customWidth="1"/>
    <col min="14849" max="14849" width="7.28515625" style="1" customWidth="1"/>
    <col min="14850" max="14850" width="6.42578125" style="1" customWidth="1"/>
    <col min="14851" max="14851" width="6.28515625" style="1" customWidth="1"/>
    <col min="14852" max="14853" width="7.5703125" style="1" customWidth="1"/>
    <col min="14854" max="14855" width="7.140625" style="1" customWidth="1"/>
    <col min="14856" max="14856" width="7.42578125" style="1" customWidth="1"/>
    <col min="14857" max="14857" width="7.28515625" style="1" customWidth="1"/>
    <col min="14858" max="14858" width="5.140625" style="1" customWidth="1"/>
    <col min="14859" max="14859" width="4.7109375" style="1" customWidth="1"/>
    <col min="14860" max="14860" width="8.140625" style="1" customWidth="1"/>
    <col min="14861" max="14861" width="8" style="1" customWidth="1"/>
    <col min="14862" max="14862" width="8.140625" style="1" customWidth="1"/>
    <col min="14863" max="14863" width="8.28515625" style="1" customWidth="1"/>
    <col min="14864" max="15095" width="9.140625" style="1" customWidth="1"/>
    <col min="15096" max="15096" width="2.85546875" style="1" customWidth="1"/>
    <col min="15097" max="15097" width="31.5703125" style="1" customWidth="1"/>
    <col min="15098" max="15098" width="8.140625" style="1" customWidth="1"/>
    <col min="15099" max="15099" width="7.28515625" style="1" customWidth="1"/>
    <col min="15100" max="15100" width="6.42578125" style="1" customWidth="1"/>
    <col min="15101" max="15101" width="6.28515625" style="1"/>
    <col min="15102" max="15102" width="2.85546875" style="1" customWidth="1"/>
    <col min="15103" max="15103" width="31.5703125" style="1" customWidth="1"/>
    <col min="15104" max="15104" width="8.140625" style="1" customWidth="1"/>
    <col min="15105" max="15105" width="7.28515625" style="1" customWidth="1"/>
    <col min="15106" max="15106" width="6.42578125" style="1" customWidth="1"/>
    <col min="15107" max="15107" width="6.28515625" style="1" customWidth="1"/>
    <col min="15108" max="15109" width="7.5703125" style="1" customWidth="1"/>
    <col min="15110" max="15111" width="7.140625" style="1" customWidth="1"/>
    <col min="15112" max="15112" width="7.42578125" style="1" customWidth="1"/>
    <col min="15113" max="15113" width="7.28515625" style="1" customWidth="1"/>
    <col min="15114" max="15114" width="5.140625" style="1" customWidth="1"/>
    <col min="15115" max="15115" width="4.7109375" style="1" customWidth="1"/>
    <col min="15116" max="15116" width="8.140625" style="1" customWidth="1"/>
    <col min="15117" max="15117" width="8" style="1" customWidth="1"/>
    <col min="15118" max="15118" width="8.140625" style="1" customWidth="1"/>
    <col min="15119" max="15119" width="8.28515625" style="1" customWidth="1"/>
    <col min="15120" max="15351" width="9.140625" style="1" customWidth="1"/>
    <col min="15352" max="15352" width="2.85546875" style="1" customWidth="1"/>
    <col min="15353" max="15353" width="31.5703125" style="1" customWidth="1"/>
    <col min="15354" max="15354" width="8.140625" style="1" customWidth="1"/>
    <col min="15355" max="15355" width="7.28515625" style="1" customWidth="1"/>
    <col min="15356" max="15356" width="6.42578125" style="1" customWidth="1"/>
    <col min="15357" max="15357" width="6.28515625" style="1"/>
    <col min="15358" max="15358" width="2.85546875" style="1" customWidth="1"/>
    <col min="15359" max="15359" width="31.5703125" style="1" customWidth="1"/>
    <col min="15360" max="15360" width="8.140625" style="1" customWidth="1"/>
    <col min="15361" max="15361" width="7.28515625" style="1" customWidth="1"/>
    <col min="15362" max="15362" width="6.42578125" style="1" customWidth="1"/>
    <col min="15363" max="15363" width="6.28515625" style="1" customWidth="1"/>
    <col min="15364" max="15365" width="7.5703125" style="1" customWidth="1"/>
    <col min="15366" max="15367" width="7.140625" style="1" customWidth="1"/>
    <col min="15368" max="15368" width="7.42578125" style="1" customWidth="1"/>
    <col min="15369" max="15369" width="7.28515625" style="1" customWidth="1"/>
    <col min="15370" max="15370" width="5.140625" style="1" customWidth="1"/>
    <col min="15371" max="15371" width="4.7109375" style="1" customWidth="1"/>
    <col min="15372" max="15372" width="8.140625" style="1" customWidth="1"/>
    <col min="15373" max="15373" width="8" style="1" customWidth="1"/>
    <col min="15374" max="15374" width="8.140625" style="1" customWidth="1"/>
    <col min="15375" max="15375" width="8.28515625" style="1" customWidth="1"/>
    <col min="15376" max="15607" width="9.140625" style="1" customWidth="1"/>
    <col min="15608" max="15608" width="2.85546875" style="1" customWidth="1"/>
    <col min="15609" max="15609" width="31.5703125" style="1" customWidth="1"/>
    <col min="15610" max="15610" width="8.140625" style="1" customWidth="1"/>
    <col min="15611" max="15611" width="7.28515625" style="1" customWidth="1"/>
    <col min="15612" max="15612" width="6.42578125" style="1" customWidth="1"/>
    <col min="15613" max="15613" width="6.28515625" style="1"/>
    <col min="15614" max="15614" width="2.85546875" style="1" customWidth="1"/>
    <col min="15615" max="15615" width="31.5703125" style="1" customWidth="1"/>
    <col min="15616" max="15616" width="8.140625" style="1" customWidth="1"/>
    <col min="15617" max="15617" width="7.28515625" style="1" customWidth="1"/>
    <col min="15618" max="15618" width="6.42578125" style="1" customWidth="1"/>
    <col min="15619" max="15619" width="6.28515625" style="1" customWidth="1"/>
    <col min="15620" max="15621" width="7.5703125" style="1" customWidth="1"/>
    <col min="15622" max="15623" width="7.140625" style="1" customWidth="1"/>
    <col min="15624" max="15624" width="7.42578125" style="1" customWidth="1"/>
    <col min="15625" max="15625" width="7.28515625" style="1" customWidth="1"/>
    <col min="15626" max="15626" width="5.140625" style="1" customWidth="1"/>
    <col min="15627" max="15627" width="4.7109375" style="1" customWidth="1"/>
    <col min="15628" max="15628" width="8.140625" style="1" customWidth="1"/>
    <col min="15629" max="15629" width="8" style="1" customWidth="1"/>
    <col min="15630" max="15630" width="8.140625" style="1" customWidth="1"/>
    <col min="15631" max="15631" width="8.28515625" style="1" customWidth="1"/>
    <col min="15632" max="15863" width="9.140625" style="1" customWidth="1"/>
    <col min="15864" max="15864" width="2.85546875" style="1" customWidth="1"/>
    <col min="15865" max="15865" width="31.5703125" style="1" customWidth="1"/>
    <col min="15866" max="15866" width="8.140625" style="1" customWidth="1"/>
    <col min="15867" max="15867" width="7.28515625" style="1" customWidth="1"/>
    <col min="15868" max="15868" width="6.42578125" style="1" customWidth="1"/>
    <col min="15869" max="15869" width="6.28515625" style="1"/>
    <col min="15870" max="15870" width="2.85546875" style="1" customWidth="1"/>
    <col min="15871" max="15871" width="31.5703125" style="1" customWidth="1"/>
    <col min="15872" max="15872" width="8.140625" style="1" customWidth="1"/>
    <col min="15873" max="15873" width="7.28515625" style="1" customWidth="1"/>
    <col min="15874" max="15874" width="6.42578125" style="1" customWidth="1"/>
    <col min="15875" max="15875" width="6.28515625" style="1" customWidth="1"/>
    <col min="15876" max="15877" width="7.5703125" style="1" customWidth="1"/>
    <col min="15878" max="15879" width="7.140625" style="1" customWidth="1"/>
    <col min="15880" max="15880" width="7.42578125" style="1" customWidth="1"/>
    <col min="15881" max="15881" width="7.28515625" style="1" customWidth="1"/>
    <col min="15882" max="15882" width="5.140625" style="1" customWidth="1"/>
    <col min="15883" max="15883" width="4.7109375" style="1" customWidth="1"/>
    <col min="15884" max="15884" width="8.140625" style="1" customWidth="1"/>
    <col min="15885" max="15885" width="8" style="1" customWidth="1"/>
    <col min="15886" max="15886" width="8.140625" style="1" customWidth="1"/>
    <col min="15887" max="15887" width="8.28515625" style="1" customWidth="1"/>
    <col min="15888" max="16119" width="9.140625" style="1" customWidth="1"/>
    <col min="16120" max="16120" width="2.85546875" style="1" customWidth="1"/>
    <col min="16121" max="16121" width="31.5703125" style="1" customWidth="1"/>
    <col min="16122" max="16122" width="8.140625" style="1" customWidth="1"/>
    <col min="16123" max="16123" width="7.28515625" style="1" customWidth="1"/>
    <col min="16124" max="16124" width="6.42578125" style="1" customWidth="1"/>
    <col min="16125" max="16125" width="6.28515625" style="1"/>
    <col min="16126" max="16126" width="2.85546875" style="1" customWidth="1"/>
    <col min="16127" max="16127" width="31.5703125" style="1" customWidth="1"/>
    <col min="16128" max="16128" width="8.140625" style="1" customWidth="1"/>
    <col min="16129" max="16129" width="7.28515625" style="1" customWidth="1"/>
    <col min="16130" max="16130" width="6.42578125" style="1" customWidth="1"/>
    <col min="16131" max="16131" width="6.28515625" style="1" customWidth="1"/>
    <col min="16132" max="16133" width="7.5703125" style="1" customWidth="1"/>
    <col min="16134" max="16135" width="7.140625" style="1" customWidth="1"/>
    <col min="16136" max="16136" width="7.42578125" style="1" customWidth="1"/>
    <col min="16137" max="16137" width="7.28515625" style="1" customWidth="1"/>
    <col min="16138" max="16138" width="5.140625" style="1" customWidth="1"/>
    <col min="16139" max="16139" width="4.7109375" style="1" customWidth="1"/>
    <col min="16140" max="16140" width="8.140625" style="1" customWidth="1"/>
    <col min="16141" max="16141" width="8" style="1" customWidth="1"/>
    <col min="16142" max="16142" width="8.140625" style="1" customWidth="1"/>
    <col min="16143" max="16143" width="8.28515625" style="1" customWidth="1"/>
    <col min="16144" max="16375" width="9.140625" style="1" customWidth="1"/>
    <col min="16376" max="16376" width="2.85546875" style="1" customWidth="1"/>
    <col min="16377" max="16377" width="31.5703125" style="1" customWidth="1"/>
    <col min="16378" max="16378" width="8.140625" style="1" customWidth="1"/>
    <col min="16379" max="16379" width="7.28515625" style="1" customWidth="1"/>
    <col min="16380" max="16380" width="6.42578125" style="1" customWidth="1"/>
    <col min="16381" max="16384" width="6.28515625" style="1"/>
  </cols>
  <sheetData>
    <row r="1" spans="1:18" x14ac:dyDescent="0.25">
      <c r="O1" s="2" t="s">
        <v>0</v>
      </c>
    </row>
    <row r="2" spans="1:18" x14ac:dyDescent="0.25">
      <c r="D2" s="2"/>
      <c r="E2" s="2"/>
      <c r="O2" s="2" t="s">
        <v>438</v>
      </c>
      <c r="P2" s="2"/>
    </row>
    <row r="3" spans="1:18" x14ac:dyDescent="0.25">
      <c r="D3" s="2"/>
      <c r="E3" s="2"/>
      <c r="O3" s="2" t="s">
        <v>209</v>
      </c>
      <c r="P3" s="2"/>
    </row>
    <row r="4" spans="1:18" x14ac:dyDescent="0.25">
      <c r="D4" s="2"/>
      <c r="E4" s="2"/>
      <c r="O4" s="2" t="s">
        <v>149</v>
      </c>
      <c r="P4" s="2"/>
    </row>
    <row r="5" spans="1:18" x14ac:dyDescent="0.25">
      <c r="E5" s="2"/>
    </row>
    <row r="6" spans="1:18" x14ac:dyDescent="0.25">
      <c r="A6" s="1171" t="s">
        <v>433</v>
      </c>
      <c r="B6" s="1171"/>
      <c r="C6" s="1171"/>
      <c r="D6" s="1171"/>
      <c r="E6" s="1171"/>
      <c r="F6" s="1171"/>
      <c r="G6" s="1171"/>
      <c r="H6" s="1171"/>
      <c r="I6" s="1171"/>
      <c r="J6" s="1171"/>
      <c r="K6" s="1171"/>
      <c r="L6" s="1171"/>
      <c r="M6" s="1171"/>
      <c r="N6" s="1171"/>
      <c r="O6" s="1171"/>
      <c r="P6" s="1171"/>
      <c r="Q6" s="1171"/>
      <c r="R6" s="1171"/>
    </row>
    <row r="7" spans="1:18" ht="14.25" customHeight="1" x14ac:dyDescent="0.25">
      <c r="A7" s="1171"/>
      <c r="B7" s="1171"/>
      <c r="C7" s="1171"/>
      <c r="D7" s="1171"/>
      <c r="E7" s="1171"/>
      <c r="F7" s="1171"/>
      <c r="G7" s="67"/>
    </row>
    <row r="8" spans="1:18" ht="12" customHeight="1" thickBot="1" x14ac:dyDescent="0.3">
      <c r="A8" s="12"/>
      <c r="B8" s="67"/>
      <c r="C8" s="67"/>
      <c r="D8" s="67"/>
      <c r="E8" s="67"/>
      <c r="F8" s="67"/>
      <c r="G8" s="67"/>
      <c r="Q8" s="68" t="s">
        <v>1</v>
      </c>
    </row>
    <row r="9" spans="1:18" ht="15.75" thickBot="1" x14ac:dyDescent="0.3">
      <c r="A9" s="1016"/>
      <c r="B9" s="1016"/>
      <c r="C9" s="1172" t="s">
        <v>150</v>
      </c>
      <c r="D9" s="1173"/>
      <c r="E9" s="1173"/>
      <c r="F9" s="1174"/>
      <c r="G9" s="1172" t="s">
        <v>151</v>
      </c>
      <c r="H9" s="1173"/>
      <c r="I9" s="1173"/>
      <c r="J9" s="1174"/>
      <c r="K9" s="1172" t="s">
        <v>152</v>
      </c>
      <c r="L9" s="1173"/>
      <c r="M9" s="1173"/>
      <c r="N9" s="1174"/>
      <c r="O9" s="1172" t="s">
        <v>4</v>
      </c>
      <c r="P9" s="1173"/>
      <c r="Q9" s="1173"/>
      <c r="R9" s="1174"/>
    </row>
    <row r="10" spans="1:18" ht="12" customHeight="1" x14ac:dyDescent="0.25">
      <c r="A10" s="1175" t="s">
        <v>2</v>
      </c>
      <c r="B10" s="1175" t="s">
        <v>83</v>
      </c>
      <c r="C10" s="1177" t="s">
        <v>84</v>
      </c>
      <c r="D10" s="1180" t="s">
        <v>85</v>
      </c>
      <c r="E10" s="1181"/>
      <c r="F10" s="1182"/>
      <c r="G10" s="1177" t="s">
        <v>84</v>
      </c>
      <c r="H10" s="1180" t="s">
        <v>85</v>
      </c>
      <c r="I10" s="1181"/>
      <c r="J10" s="1182"/>
      <c r="K10" s="1177" t="s">
        <v>84</v>
      </c>
      <c r="L10" s="1180" t="s">
        <v>85</v>
      </c>
      <c r="M10" s="1181"/>
      <c r="N10" s="1182"/>
      <c r="O10" s="1177" t="s">
        <v>84</v>
      </c>
      <c r="P10" s="1180" t="s">
        <v>85</v>
      </c>
      <c r="Q10" s="1181"/>
      <c r="R10" s="1182"/>
    </row>
    <row r="11" spans="1:18" ht="12" customHeight="1" x14ac:dyDescent="0.25">
      <c r="A11" s="1175"/>
      <c r="B11" s="1175"/>
      <c r="C11" s="1178"/>
      <c r="D11" s="1146" t="s">
        <v>60</v>
      </c>
      <c r="E11" s="1148"/>
      <c r="F11" s="1183" t="s">
        <v>86</v>
      </c>
      <c r="G11" s="1178"/>
      <c r="H11" s="1146" t="s">
        <v>60</v>
      </c>
      <c r="I11" s="1148"/>
      <c r="J11" s="1183" t="s">
        <v>86</v>
      </c>
      <c r="K11" s="1178"/>
      <c r="L11" s="1146" t="s">
        <v>60</v>
      </c>
      <c r="M11" s="1148"/>
      <c r="N11" s="1183" t="s">
        <v>86</v>
      </c>
      <c r="O11" s="1178"/>
      <c r="P11" s="1146" t="s">
        <v>60</v>
      </c>
      <c r="Q11" s="1148"/>
      <c r="R11" s="1183" t="s">
        <v>86</v>
      </c>
    </row>
    <row r="12" spans="1:18" ht="50.25" customHeight="1" thickBot="1" x14ac:dyDescent="0.3">
      <c r="A12" s="1176"/>
      <c r="B12" s="1176"/>
      <c r="C12" s="1179"/>
      <c r="D12" s="1017" t="s">
        <v>62</v>
      </c>
      <c r="E12" s="1018" t="s">
        <v>63</v>
      </c>
      <c r="F12" s="1184"/>
      <c r="G12" s="1179"/>
      <c r="H12" s="1017" t="s">
        <v>62</v>
      </c>
      <c r="I12" s="1018" t="s">
        <v>63</v>
      </c>
      <c r="J12" s="1184"/>
      <c r="K12" s="1179"/>
      <c r="L12" s="1017" t="s">
        <v>62</v>
      </c>
      <c r="M12" s="1018" t="s">
        <v>63</v>
      </c>
      <c r="N12" s="1184"/>
      <c r="O12" s="1179"/>
      <c r="P12" s="1017" t="s">
        <v>62</v>
      </c>
      <c r="Q12" s="1018" t="s">
        <v>63</v>
      </c>
      <c r="R12" s="1184"/>
    </row>
    <row r="13" spans="1:18" ht="14.1" customHeight="1" thickBot="1" x14ac:dyDescent="0.3">
      <c r="A13" s="724">
        <v>1</v>
      </c>
      <c r="B13" s="1188" t="s">
        <v>65</v>
      </c>
      <c r="C13" s="1186"/>
      <c r="D13" s="1186"/>
      <c r="E13" s="1186"/>
      <c r="F13" s="1186"/>
      <c r="G13" s="1186"/>
      <c r="H13" s="1186"/>
      <c r="I13" s="1186"/>
      <c r="J13" s="1186"/>
      <c r="K13" s="1186"/>
      <c r="L13" s="1186"/>
      <c r="M13" s="1186"/>
      <c r="N13" s="1186"/>
      <c r="O13" s="1186"/>
      <c r="P13" s="1186"/>
      <c r="Q13" s="1186"/>
      <c r="R13" s="1187"/>
    </row>
    <row r="14" spans="1:18" s="755" customFormat="1" ht="14.1" customHeight="1" x14ac:dyDescent="0.25">
      <c r="A14" s="723">
        <f>+A13+1</f>
        <v>2</v>
      </c>
      <c r="B14" s="834" t="s">
        <v>90</v>
      </c>
      <c r="C14" s="835">
        <f>C15+C16+C27+C29+C30+C40+C41+C42+C44+C28+C26+C45+C46+C48+C43+C47+C31+C25</f>
        <v>5565.2489999999998</v>
      </c>
      <c r="D14" s="836">
        <f t="shared" ref="D14:R14" si="0">D15+D16+D27+D29+D30+D40+D41+D42+D44+D28+D26+D45+D46+D48+D43+D47+D31+D25</f>
        <v>5417.049</v>
      </c>
      <c r="E14" s="836">
        <f t="shared" si="0"/>
        <v>3043.2</v>
      </c>
      <c r="F14" s="837">
        <f t="shared" si="0"/>
        <v>148.19999999999999</v>
      </c>
      <c r="G14" s="838">
        <f t="shared" si="0"/>
        <v>372.54199999999997</v>
      </c>
      <c r="H14" s="836">
        <f t="shared" si="0"/>
        <v>372.54199999999997</v>
      </c>
      <c r="I14" s="836">
        <f t="shared" si="0"/>
        <v>199.83799999999999</v>
      </c>
      <c r="J14" s="837">
        <f t="shared" si="0"/>
        <v>0</v>
      </c>
      <c r="K14" s="838">
        <f t="shared" si="0"/>
        <v>110</v>
      </c>
      <c r="L14" s="836">
        <f t="shared" si="0"/>
        <v>110</v>
      </c>
      <c r="M14" s="839">
        <f t="shared" si="0"/>
        <v>0</v>
      </c>
      <c r="N14" s="837">
        <f t="shared" si="0"/>
        <v>0</v>
      </c>
      <c r="O14" s="838">
        <f t="shared" si="0"/>
        <v>6047.7909999999993</v>
      </c>
      <c r="P14" s="836">
        <f t="shared" si="0"/>
        <v>5899.5909999999994</v>
      </c>
      <c r="Q14" s="836">
        <f t="shared" si="0"/>
        <v>3243.038</v>
      </c>
      <c r="R14" s="840">
        <f t="shared" si="0"/>
        <v>148.19999999999999</v>
      </c>
    </row>
    <row r="15" spans="1:18" s="755" customFormat="1" ht="14.1" customHeight="1" x14ac:dyDescent="0.25">
      <c r="A15" s="723">
        <f t="shared" ref="A15:A78" si="1">+A14+1</f>
        <v>3</v>
      </c>
      <c r="B15" s="841" t="s">
        <v>153</v>
      </c>
      <c r="C15" s="738">
        <f>D15+F15</f>
        <v>3211.6489999999999</v>
      </c>
      <c r="D15" s="736">
        <v>3111.6489999999999</v>
      </c>
      <c r="E15" s="736">
        <v>2188.8000000000002</v>
      </c>
      <c r="F15" s="842">
        <v>100</v>
      </c>
      <c r="G15" s="771">
        <v>322.54199999999997</v>
      </c>
      <c r="H15" s="771">
        <v>322.54199999999997</v>
      </c>
      <c r="I15" s="771">
        <v>197.238</v>
      </c>
      <c r="J15" s="737"/>
      <c r="K15" s="760">
        <f>L15+N15</f>
        <v>110</v>
      </c>
      <c r="L15" s="771">
        <v>110</v>
      </c>
      <c r="M15" s="729"/>
      <c r="N15" s="843"/>
      <c r="O15" s="732">
        <f>C15+G15+K15</f>
        <v>3644.1909999999998</v>
      </c>
      <c r="P15" s="733">
        <f>D15+H15+L15</f>
        <v>3544.1909999999998</v>
      </c>
      <c r="Q15" s="733">
        <f>E15+I15+M15</f>
        <v>2386.038</v>
      </c>
      <c r="R15" s="734">
        <f>F15+J15+N15</f>
        <v>100</v>
      </c>
    </row>
    <row r="16" spans="1:18" s="755" customFormat="1" ht="14.1" customHeight="1" x14ac:dyDescent="0.25">
      <c r="A16" s="723">
        <f t="shared" si="1"/>
        <v>4</v>
      </c>
      <c r="B16" s="841" t="s">
        <v>154</v>
      </c>
      <c r="C16" s="788">
        <f>C17+C18+C19+C20+C21+C22+C23+C24</f>
        <v>864.19999999999993</v>
      </c>
      <c r="D16" s="736">
        <f>D17+D18+D19+D20+D21+D22+D23+D24</f>
        <v>864.19999999999993</v>
      </c>
      <c r="E16" s="736">
        <f t="shared" ref="E16:I16" si="2">E17+E18+E19+E20+E21+E22+E23+E24</f>
        <v>691.2</v>
      </c>
      <c r="F16" s="737"/>
      <c r="G16" s="788">
        <f t="shared" si="2"/>
        <v>50</v>
      </c>
      <c r="H16" s="736">
        <f t="shared" si="2"/>
        <v>50</v>
      </c>
      <c r="I16" s="736">
        <f t="shared" si="2"/>
        <v>2.6</v>
      </c>
      <c r="J16" s="843"/>
      <c r="K16" s="844"/>
      <c r="L16" s="729"/>
      <c r="M16" s="729"/>
      <c r="N16" s="843"/>
      <c r="O16" s="732">
        <f t="shared" ref="O16:R52" si="3">C16+G16+K16</f>
        <v>914.19999999999993</v>
      </c>
      <c r="P16" s="733">
        <f t="shared" si="3"/>
        <v>914.19999999999993</v>
      </c>
      <c r="Q16" s="733">
        <f t="shared" si="3"/>
        <v>693.80000000000007</v>
      </c>
      <c r="R16" s="734">
        <f t="shared" si="3"/>
        <v>0</v>
      </c>
    </row>
    <row r="17" spans="1:20" s="755" customFormat="1" ht="14.1" customHeight="1" x14ac:dyDescent="0.25">
      <c r="A17" s="723">
        <f t="shared" si="1"/>
        <v>5</v>
      </c>
      <c r="B17" s="797" t="s">
        <v>69</v>
      </c>
      <c r="C17" s="761">
        <v>105.9</v>
      </c>
      <c r="D17" s="761">
        <v>105.9</v>
      </c>
      <c r="E17" s="761">
        <v>90.2</v>
      </c>
      <c r="F17" s="727"/>
      <c r="G17" s="771">
        <v>3.76</v>
      </c>
      <c r="H17" s="771">
        <v>3.76</v>
      </c>
      <c r="I17" s="845"/>
      <c r="J17" s="843"/>
      <c r="K17" s="844"/>
      <c r="L17" s="729"/>
      <c r="M17" s="729"/>
      <c r="N17" s="843"/>
      <c r="O17" s="732">
        <f t="shared" si="3"/>
        <v>109.66000000000001</v>
      </c>
      <c r="P17" s="733">
        <f t="shared" si="3"/>
        <v>109.66000000000001</v>
      </c>
      <c r="Q17" s="733">
        <f t="shared" si="3"/>
        <v>90.2</v>
      </c>
      <c r="R17" s="734">
        <f t="shared" si="3"/>
        <v>0</v>
      </c>
    </row>
    <row r="18" spans="1:20" s="755" customFormat="1" ht="14.1" customHeight="1" x14ac:dyDescent="0.25">
      <c r="A18" s="723">
        <f t="shared" si="1"/>
        <v>6</v>
      </c>
      <c r="B18" s="797" t="s">
        <v>70</v>
      </c>
      <c r="C18" s="725">
        <v>72.099999999999994</v>
      </c>
      <c r="D18" s="725">
        <v>72.099999999999994</v>
      </c>
      <c r="E18" s="725">
        <v>51.8</v>
      </c>
      <c r="F18" s="727"/>
      <c r="G18" s="771">
        <v>2.95</v>
      </c>
      <c r="H18" s="771">
        <v>2.95</v>
      </c>
      <c r="I18" s="770"/>
      <c r="J18" s="730"/>
      <c r="K18" s="844"/>
      <c r="L18" s="729"/>
      <c r="M18" s="729"/>
      <c r="N18" s="843"/>
      <c r="O18" s="732">
        <f t="shared" si="3"/>
        <v>75.05</v>
      </c>
      <c r="P18" s="733">
        <f t="shared" si="3"/>
        <v>75.05</v>
      </c>
      <c r="Q18" s="733">
        <f t="shared" si="3"/>
        <v>51.8</v>
      </c>
      <c r="R18" s="734">
        <f t="shared" si="3"/>
        <v>0</v>
      </c>
      <c r="T18" s="846"/>
    </row>
    <row r="19" spans="1:20" s="755" customFormat="1" ht="14.1" customHeight="1" x14ac:dyDescent="0.25">
      <c r="A19" s="723">
        <f t="shared" si="1"/>
        <v>7</v>
      </c>
      <c r="B19" s="797" t="s">
        <v>67</v>
      </c>
      <c r="C19" s="725">
        <v>165.8</v>
      </c>
      <c r="D19" s="725">
        <v>165.8</v>
      </c>
      <c r="E19" s="725">
        <v>128</v>
      </c>
      <c r="F19" s="727"/>
      <c r="G19" s="771">
        <v>15.35</v>
      </c>
      <c r="H19" s="771">
        <v>15.35</v>
      </c>
      <c r="I19" s="770">
        <v>1.3</v>
      </c>
      <c r="J19" s="730"/>
      <c r="K19" s="731"/>
      <c r="L19" s="729"/>
      <c r="M19" s="729"/>
      <c r="N19" s="730"/>
      <c r="O19" s="732">
        <f t="shared" si="3"/>
        <v>181.15</v>
      </c>
      <c r="P19" s="733">
        <f t="shared" si="3"/>
        <v>181.15</v>
      </c>
      <c r="Q19" s="733">
        <f t="shared" si="3"/>
        <v>129.30000000000001</v>
      </c>
      <c r="R19" s="734">
        <f t="shared" si="3"/>
        <v>0</v>
      </c>
    </row>
    <row r="20" spans="1:20" s="755" customFormat="1" ht="14.1" customHeight="1" x14ac:dyDescent="0.25">
      <c r="A20" s="723">
        <f t="shared" si="1"/>
        <v>8</v>
      </c>
      <c r="B20" s="797" t="s">
        <v>71</v>
      </c>
      <c r="C20" s="725">
        <v>96.9</v>
      </c>
      <c r="D20" s="725">
        <v>96.9</v>
      </c>
      <c r="E20" s="725">
        <v>76.8</v>
      </c>
      <c r="F20" s="727"/>
      <c r="G20" s="771">
        <v>3.72</v>
      </c>
      <c r="H20" s="771">
        <v>3.72</v>
      </c>
      <c r="I20" s="770"/>
      <c r="J20" s="730"/>
      <c r="K20" s="731"/>
      <c r="L20" s="729"/>
      <c r="M20" s="729"/>
      <c r="N20" s="730"/>
      <c r="O20" s="732">
        <f t="shared" si="3"/>
        <v>100.62</v>
      </c>
      <c r="P20" s="733">
        <f t="shared" si="3"/>
        <v>100.62</v>
      </c>
      <c r="Q20" s="733">
        <f t="shared" si="3"/>
        <v>76.8</v>
      </c>
      <c r="R20" s="734">
        <f t="shared" si="3"/>
        <v>0</v>
      </c>
    </row>
    <row r="21" spans="1:20" s="755" customFormat="1" ht="14.1" customHeight="1" x14ac:dyDescent="0.25">
      <c r="A21" s="723">
        <f t="shared" si="1"/>
        <v>9</v>
      </c>
      <c r="B21" s="797" t="s">
        <v>72</v>
      </c>
      <c r="C21" s="725">
        <v>72.3</v>
      </c>
      <c r="D21" s="725">
        <v>72.3</v>
      </c>
      <c r="E21" s="725">
        <v>56.6</v>
      </c>
      <c r="F21" s="727"/>
      <c r="G21" s="771">
        <v>1.43</v>
      </c>
      <c r="H21" s="771">
        <v>1.43</v>
      </c>
      <c r="I21" s="770"/>
      <c r="J21" s="730"/>
      <c r="K21" s="731"/>
      <c r="L21" s="729"/>
      <c r="M21" s="729"/>
      <c r="N21" s="730"/>
      <c r="O21" s="732">
        <f t="shared" si="3"/>
        <v>73.73</v>
      </c>
      <c r="P21" s="733">
        <f t="shared" si="3"/>
        <v>73.73</v>
      </c>
      <c r="Q21" s="733">
        <f t="shared" si="3"/>
        <v>56.6</v>
      </c>
      <c r="R21" s="734">
        <f t="shared" si="3"/>
        <v>0</v>
      </c>
    </row>
    <row r="22" spans="1:20" s="755" customFormat="1" ht="14.1" customHeight="1" x14ac:dyDescent="0.25">
      <c r="A22" s="723">
        <f t="shared" si="1"/>
        <v>10</v>
      </c>
      <c r="B22" s="797" t="s">
        <v>73</v>
      </c>
      <c r="C22" s="725">
        <v>137</v>
      </c>
      <c r="D22" s="725">
        <v>137</v>
      </c>
      <c r="E22" s="725">
        <v>105.5</v>
      </c>
      <c r="F22" s="727"/>
      <c r="G22" s="771">
        <v>4.66</v>
      </c>
      <c r="H22" s="771">
        <v>4.66</v>
      </c>
      <c r="I22" s="770"/>
      <c r="J22" s="730"/>
      <c r="K22" s="731"/>
      <c r="L22" s="729"/>
      <c r="M22" s="729"/>
      <c r="N22" s="730"/>
      <c r="O22" s="732">
        <f t="shared" si="3"/>
        <v>141.66</v>
      </c>
      <c r="P22" s="733">
        <f t="shared" si="3"/>
        <v>141.66</v>
      </c>
      <c r="Q22" s="733">
        <f t="shared" si="3"/>
        <v>105.5</v>
      </c>
      <c r="R22" s="734">
        <f t="shared" si="3"/>
        <v>0</v>
      </c>
    </row>
    <row r="23" spans="1:20" s="755" customFormat="1" ht="14.1" customHeight="1" x14ac:dyDescent="0.25">
      <c r="A23" s="723">
        <f t="shared" si="1"/>
        <v>11</v>
      </c>
      <c r="B23" s="797" t="s">
        <v>74</v>
      </c>
      <c r="C23" s="725">
        <v>67.8</v>
      </c>
      <c r="D23" s="725">
        <v>67.8</v>
      </c>
      <c r="E23" s="725">
        <v>61.3</v>
      </c>
      <c r="F23" s="727"/>
      <c r="G23" s="771">
        <v>3.42</v>
      </c>
      <c r="H23" s="771">
        <v>3.42</v>
      </c>
      <c r="I23" s="770"/>
      <c r="J23" s="730"/>
      <c r="K23" s="731"/>
      <c r="L23" s="729"/>
      <c r="M23" s="729"/>
      <c r="N23" s="730"/>
      <c r="O23" s="732">
        <f t="shared" si="3"/>
        <v>71.22</v>
      </c>
      <c r="P23" s="733">
        <f t="shared" si="3"/>
        <v>71.22</v>
      </c>
      <c r="Q23" s="733">
        <f t="shared" si="3"/>
        <v>61.3</v>
      </c>
      <c r="R23" s="734">
        <f t="shared" si="3"/>
        <v>0</v>
      </c>
    </row>
    <row r="24" spans="1:20" s="755" customFormat="1" ht="14.1" customHeight="1" x14ac:dyDescent="0.25">
      <c r="A24" s="723">
        <f t="shared" si="1"/>
        <v>12</v>
      </c>
      <c r="B24" s="797" t="s">
        <v>68</v>
      </c>
      <c r="C24" s="725">
        <v>146.4</v>
      </c>
      <c r="D24" s="725">
        <v>146.4</v>
      </c>
      <c r="E24" s="725">
        <v>121</v>
      </c>
      <c r="F24" s="727"/>
      <c r="G24" s="771">
        <v>14.71</v>
      </c>
      <c r="H24" s="771">
        <v>14.71</v>
      </c>
      <c r="I24" s="770">
        <v>1.3</v>
      </c>
      <c r="J24" s="730"/>
      <c r="K24" s="731"/>
      <c r="L24" s="729"/>
      <c r="M24" s="729"/>
      <c r="N24" s="730"/>
      <c r="O24" s="732">
        <f t="shared" si="3"/>
        <v>161.11000000000001</v>
      </c>
      <c r="P24" s="733">
        <f t="shared" si="3"/>
        <v>161.11000000000001</v>
      </c>
      <c r="Q24" s="733">
        <f t="shared" si="3"/>
        <v>122.3</v>
      </c>
      <c r="R24" s="734">
        <f t="shared" si="3"/>
        <v>0</v>
      </c>
    </row>
    <row r="25" spans="1:20" s="755" customFormat="1" ht="14.1" customHeight="1" x14ac:dyDescent="0.25">
      <c r="A25" s="723">
        <f t="shared" si="1"/>
        <v>13</v>
      </c>
      <c r="B25" s="847" t="s">
        <v>398</v>
      </c>
      <c r="C25" s="725">
        <v>9</v>
      </c>
      <c r="D25" s="725">
        <v>9</v>
      </c>
      <c r="E25" s="725"/>
      <c r="F25" s="727"/>
      <c r="G25" s="848"/>
      <c r="H25" s="771"/>
      <c r="I25" s="770"/>
      <c r="J25" s="730"/>
      <c r="K25" s="731"/>
      <c r="L25" s="729"/>
      <c r="M25" s="729"/>
      <c r="N25" s="730"/>
      <c r="O25" s="732">
        <f t="shared" si="3"/>
        <v>9</v>
      </c>
      <c r="P25" s="733">
        <f t="shared" si="3"/>
        <v>9</v>
      </c>
      <c r="Q25" s="733"/>
      <c r="R25" s="734"/>
    </row>
    <row r="26" spans="1:20" s="755" customFormat="1" ht="14.1" customHeight="1" x14ac:dyDescent="0.25">
      <c r="A26" s="723">
        <f t="shared" si="1"/>
        <v>14</v>
      </c>
      <c r="B26" s="69" t="s">
        <v>155</v>
      </c>
      <c r="C26" s="725">
        <v>344.2</v>
      </c>
      <c r="D26" s="725">
        <v>344.2</v>
      </c>
      <c r="E26" s="725">
        <v>163.19999999999999</v>
      </c>
      <c r="F26" s="727"/>
      <c r="G26" s="728"/>
      <c r="H26" s="729"/>
      <c r="I26" s="729"/>
      <c r="J26" s="730"/>
      <c r="K26" s="731"/>
      <c r="L26" s="729"/>
      <c r="M26" s="729"/>
      <c r="N26" s="730"/>
      <c r="O26" s="732">
        <f t="shared" si="3"/>
        <v>344.2</v>
      </c>
      <c r="P26" s="733">
        <f t="shared" si="3"/>
        <v>344.2</v>
      </c>
      <c r="Q26" s="733">
        <f t="shared" si="3"/>
        <v>163.19999999999999</v>
      </c>
      <c r="R26" s="734">
        <f t="shared" si="3"/>
        <v>0</v>
      </c>
    </row>
    <row r="27" spans="1:20" s="755" customFormat="1" ht="14.1" customHeight="1" x14ac:dyDescent="0.25">
      <c r="A27" s="723">
        <f t="shared" si="1"/>
        <v>15</v>
      </c>
      <c r="B27" s="849" t="s">
        <v>156</v>
      </c>
      <c r="C27" s="725">
        <v>15</v>
      </c>
      <c r="D27" s="725">
        <v>15</v>
      </c>
      <c r="E27" s="725"/>
      <c r="F27" s="727"/>
      <c r="G27" s="728"/>
      <c r="H27" s="729"/>
      <c r="I27" s="729"/>
      <c r="J27" s="730"/>
      <c r="K27" s="731"/>
      <c r="L27" s="729"/>
      <c r="M27" s="729"/>
      <c r="N27" s="730"/>
      <c r="O27" s="732">
        <f t="shared" si="3"/>
        <v>15</v>
      </c>
      <c r="P27" s="733">
        <f t="shared" si="3"/>
        <v>15</v>
      </c>
      <c r="Q27" s="733">
        <f t="shared" si="3"/>
        <v>0</v>
      </c>
      <c r="R27" s="734">
        <f t="shared" si="3"/>
        <v>0</v>
      </c>
    </row>
    <row r="28" spans="1:20" s="755" customFormat="1" ht="17.25" customHeight="1" x14ac:dyDescent="0.25">
      <c r="A28" s="723">
        <f t="shared" si="1"/>
        <v>16</v>
      </c>
      <c r="B28" s="766" t="s">
        <v>157</v>
      </c>
      <c r="C28" s="725">
        <v>25</v>
      </c>
      <c r="D28" s="725">
        <v>25</v>
      </c>
      <c r="E28" s="725"/>
      <c r="F28" s="727"/>
      <c r="G28" s="728"/>
      <c r="H28" s="729"/>
      <c r="I28" s="729"/>
      <c r="J28" s="730"/>
      <c r="K28" s="731"/>
      <c r="L28" s="729"/>
      <c r="M28" s="729"/>
      <c r="N28" s="730"/>
      <c r="O28" s="732">
        <f t="shared" si="3"/>
        <v>25</v>
      </c>
      <c r="P28" s="733">
        <f t="shared" si="3"/>
        <v>25</v>
      </c>
      <c r="Q28" s="733">
        <f t="shared" si="3"/>
        <v>0</v>
      </c>
      <c r="R28" s="734">
        <f t="shared" si="3"/>
        <v>0</v>
      </c>
    </row>
    <row r="29" spans="1:20" s="755" customFormat="1" ht="36.75" customHeight="1" x14ac:dyDescent="0.25">
      <c r="A29" s="723">
        <f t="shared" si="1"/>
        <v>17</v>
      </c>
      <c r="B29" s="252" t="s">
        <v>158</v>
      </c>
      <c r="C29" s="725">
        <v>100</v>
      </c>
      <c r="D29" s="725">
        <v>100</v>
      </c>
      <c r="E29" s="726"/>
      <c r="F29" s="727"/>
      <c r="G29" s="728"/>
      <c r="H29" s="729"/>
      <c r="I29" s="729"/>
      <c r="J29" s="730"/>
      <c r="K29" s="731"/>
      <c r="L29" s="729"/>
      <c r="M29" s="729"/>
      <c r="N29" s="730"/>
      <c r="O29" s="732">
        <f t="shared" si="3"/>
        <v>100</v>
      </c>
      <c r="P29" s="733">
        <f t="shared" si="3"/>
        <v>100</v>
      </c>
      <c r="Q29" s="733">
        <f t="shared" si="3"/>
        <v>0</v>
      </c>
      <c r="R29" s="734">
        <f t="shared" si="3"/>
        <v>0</v>
      </c>
    </row>
    <row r="30" spans="1:20" s="755" customFormat="1" ht="37.5" customHeight="1" x14ac:dyDescent="0.25">
      <c r="A30" s="723">
        <f t="shared" si="1"/>
        <v>18</v>
      </c>
      <c r="B30" s="107" t="s">
        <v>159</v>
      </c>
      <c r="C30" s="735">
        <v>120</v>
      </c>
      <c r="D30" s="735">
        <v>120</v>
      </c>
      <c r="E30" s="736"/>
      <c r="F30" s="737"/>
      <c r="G30" s="728"/>
      <c r="H30" s="729"/>
      <c r="I30" s="729"/>
      <c r="J30" s="730"/>
      <c r="K30" s="731"/>
      <c r="L30" s="729"/>
      <c r="M30" s="729"/>
      <c r="N30" s="730"/>
      <c r="O30" s="732">
        <f t="shared" si="3"/>
        <v>120</v>
      </c>
      <c r="P30" s="733">
        <f t="shared" si="3"/>
        <v>120</v>
      </c>
      <c r="Q30" s="733">
        <f t="shared" si="3"/>
        <v>0</v>
      </c>
      <c r="R30" s="734">
        <f t="shared" si="3"/>
        <v>0</v>
      </c>
    </row>
    <row r="31" spans="1:20" s="755" customFormat="1" ht="16.5" customHeight="1" x14ac:dyDescent="0.25">
      <c r="A31" s="723">
        <f t="shared" si="1"/>
        <v>19</v>
      </c>
      <c r="B31" s="850" t="s">
        <v>378</v>
      </c>
      <c r="C31" s="1023">
        <v>200</v>
      </c>
      <c r="D31" s="827">
        <f>D32+D33+D34+D35+D36+D37+D38+D39</f>
        <v>200</v>
      </c>
      <c r="E31" s="736"/>
      <c r="F31" s="737"/>
      <c r="G31" s="728"/>
      <c r="H31" s="729"/>
      <c r="I31" s="729"/>
      <c r="J31" s="730"/>
      <c r="K31" s="731"/>
      <c r="L31" s="729"/>
      <c r="M31" s="729"/>
      <c r="N31" s="730"/>
      <c r="O31" s="732">
        <f>C31+G31+K31</f>
        <v>200</v>
      </c>
      <c r="P31" s="733">
        <f t="shared" ref="P31:P39" si="4">D31+H31+L31</f>
        <v>200</v>
      </c>
      <c r="Q31" s="733">
        <f t="shared" ref="Q31:Q39" si="5">E31+I31+M31</f>
        <v>0</v>
      </c>
      <c r="R31" s="734">
        <f t="shared" ref="R31:R39" si="6">F31+J31+N31</f>
        <v>0</v>
      </c>
    </row>
    <row r="32" spans="1:20" s="755" customFormat="1" ht="17.100000000000001" customHeight="1" x14ac:dyDescent="0.25">
      <c r="A32" s="723">
        <f t="shared" si="1"/>
        <v>20</v>
      </c>
      <c r="B32" s="847" t="s">
        <v>69</v>
      </c>
      <c r="C32" s="851">
        <v>13</v>
      </c>
      <c r="D32" s="725">
        <v>13</v>
      </c>
      <c r="E32" s="736"/>
      <c r="F32" s="737"/>
      <c r="G32" s="728"/>
      <c r="H32" s="729"/>
      <c r="I32" s="729"/>
      <c r="J32" s="730"/>
      <c r="K32" s="731"/>
      <c r="L32" s="729"/>
      <c r="M32" s="729"/>
      <c r="N32" s="730"/>
      <c r="O32" s="732">
        <f t="shared" ref="O32:O39" si="7">C32+G32+K32</f>
        <v>13</v>
      </c>
      <c r="P32" s="733">
        <f t="shared" si="4"/>
        <v>13</v>
      </c>
      <c r="Q32" s="733">
        <f t="shared" si="5"/>
        <v>0</v>
      </c>
      <c r="R32" s="734">
        <f t="shared" si="6"/>
        <v>0</v>
      </c>
    </row>
    <row r="33" spans="1:18" s="755" customFormat="1" ht="17.100000000000001" customHeight="1" x14ac:dyDescent="0.25">
      <c r="A33" s="723">
        <f t="shared" si="1"/>
        <v>21</v>
      </c>
      <c r="B33" s="847" t="s">
        <v>70</v>
      </c>
      <c r="C33" s="851">
        <v>3</v>
      </c>
      <c r="D33" s="725">
        <v>3</v>
      </c>
      <c r="E33" s="736"/>
      <c r="F33" s="737"/>
      <c r="G33" s="728"/>
      <c r="H33" s="729"/>
      <c r="I33" s="729"/>
      <c r="J33" s="730"/>
      <c r="K33" s="731"/>
      <c r="L33" s="729"/>
      <c r="M33" s="729"/>
      <c r="N33" s="730"/>
      <c r="O33" s="732">
        <f t="shared" si="7"/>
        <v>3</v>
      </c>
      <c r="P33" s="733">
        <f t="shared" si="4"/>
        <v>3</v>
      </c>
      <c r="Q33" s="733">
        <f t="shared" si="5"/>
        <v>0</v>
      </c>
      <c r="R33" s="734">
        <f t="shared" si="6"/>
        <v>0</v>
      </c>
    </row>
    <row r="34" spans="1:18" s="755" customFormat="1" ht="17.100000000000001" customHeight="1" x14ac:dyDescent="0.25">
      <c r="A34" s="723">
        <f t="shared" si="1"/>
        <v>22</v>
      </c>
      <c r="B34" s="847" t="s">
        <v>67</v>
      </c>
      <c r="C34" s="851">
        <v>79</v>
      </c>
      <c r="D34" s="725">
        <v>79</v>
      </c>
      <c r="E34" s="736"/>
      <c r="F34" s="737"/>
      <c r="G34" s="728"/>
      <c r="H34" s="729"/>
      <c r="I34" s="729"/>
      <c r="J34" s="730"/>
      <c r="K34" s="731"/>
      <c r="L34" s="729"/>
      <c r="M34" s="729"/>
      <c r="N34" s="730"/>
      <c r="O34" s="732">
        <f t="shared" si="7"/>
        <v>79</v>
      </c>
      <c r="P34" s="733">
        <f t="shared" si="4"/>
        <v>79</v>
      </c>
      <c r="Q34" s="733">
        <f t="shared" si="5"/>
        <v>0</v>
      </c>
      <c r="R34" s="734">
        <f t="shared" si="6"/>
        <v>0</v>
      </c>
    </row>
    <row r="35" spans="1:18" s="755" customFormat="1" ht="17.100000000000001" customHeight="1" x14ac:dyDescent="0.25">
      <c r="A35" s="723">
        <f t="shared" si="1"/>
        <v>23</v>
      </c>
      <c r="B35" s="847" t="s">
        <v>71</v>
      </c>
      <c r="C35" s="851">
        <v>10</v>
      </c>
      <c r="D35" s="725">
        <v>10</v>
      </c>
      <c r="E35" s="736"/>
      <c r="F35" s="737"/>
      <c r="G35" s="728"/>
      <c r="H35" s="729"/>
      <c r="I35" s="729"/>
      <c r="J35" s="730"/>
      <c r="K35" s="731"/>
      <c r="L35" s="729"/>
      <c r="M35" s="729"/>
      <c r="N35" s="730"/>
      <c r="O35" s="732">
        <f t="shared" si="7"/>
        <v>10</v>
      </c>
      <c r="P35" s="733">
        <f t="shared" si="4"/>
        <v>10</v>
      </c>
      <c r="Q35" s="733">
        <f t="shared" si="5"/>
        <v>0</v>
      </c>
      <c r="R35" s="734">
        <f t="shared" si="6"/>
        <v>0</v>
      </c>
    </row>
    <row r="36" spans="1:18" s="755" customFormat="1" ht="17.100000000000001" customHeight="1" x14ac:dyDescent="0.25">
      <c r="A36" s="723">
        <f t="shared" si="1"/>
        <v>24</v>
      </c>
      <c r="B36" s="847" t="s">
        <v>72</v>
      </c>
      <c r="C36" s="851">
        <v>8</v>
      </c>
      <c r="D36" s="725">
        <v>8</v>
      </c>
      <c r="E36" s="736"/>
      <c r="F36" s="737"/>
      <c r="G36" s="728"/>
      <c r="H36" s="729"/>
      <c r="I36" s="729"/>
      <c r="J36" s="730"/>
      <c r="K36" s="731"/>
      <c r="L36" s="729"/>
      <c r="M36" s="729"/>
      <c r="N36" s="730"/>
      <c r="O36" s="732">
        <f t="shared" si="7"/>
        <v>8</v>
      </c>
      <c r="P36" s="733">
        <f t="shared" si="4"/>
        <v>8</v>
      </c>
      <c r="Q36" s="733">
        <f t="shared" si="5"/>
        <v>0</v>
      </c>
      <c r="R36" s="734">
        <f t="shared" si="6"/>
        <v>0</v>
      </c>
    </row>
    <row r="37" spans="1:18" s="755" customFormat="1" ht="17.100000000000001" customHeight="1" x14ac:dyDescent="0.25">
      <c r="A37" s="723">
        <f t="shared" si="1"/>
        <v>25</v>
      </c>
      <c r="B37" s="847" t="s">
        <v>73</v>
      </c>
      <c r="C37" s="851">
        <v>20</v>
      </c>
      <c r="D37" s="725">
        <v>20</v>
      </c>
      <c r="E37" s="736"/>
      <c r="F37" s="737"/>
      <c r="G37" s="728"/>
      <c r="H37" s="729"/>
      <c r="I37" s="729"/>
      <c r="J37" s="730"/>
      <c r="K37" s="731"/>
      <c r="L37" s="729"/>
      <c r="M37" s="729"/>
      <c r="N37" s="730"/>
      <c r="O37" s="732">
        <f t="shared" si="7"/>
        <v>20</v>
      </c>
      <c r="P37" s="733">
        <f t="shared" si="4"/>
        <v>20</v>
      </c>
      <c r="Q37" s="733">
        <f t="shared" si="5"/>
        <v>0</v>
      </c>
      <c r="R37" s="734">
        <f t="shared" si="6"/>
        <v>0</v>
      </c>
    </row>
    <row r="38" spans="1:18" s="755" customFormat="1" ht="17.100000000000001" customHeight="1" x14ac:dyDescent="0.25">
      <c r="A38" s="723">
        <f t="shared" si="1"/>
        <v>26</v>
      </c>
      <c r="B38" s="852" t="s">
        <v>74</v>
      </c>
      <c r="C38" s="851">
        <v>17</v>
      </c>
      <c r="D38" s="725">
        <v>17</v>
      </c>
      <c r="E38" s="736"/>
      <c r="F38" s="737"/>
      <c r="G38" s="728"/>
      <c r="H38" s="729"/>
      <c r="I38" s="729"/>
      <c r="J38" s="730"/>
      <c r="K38" s="731"/>
      <c r="L38" s="729"/>
      <c r="M38" s="729"/>
      <c r="N38" s="730"/>
      <c r="O38" s="732">
        <f t="shared" si="7"/>
        <v>17</v>
      </c>
      <c r="P38" s="733">
        <f t="shared" si="4"/>
        <v>17</v>
      </c>
      <c r="Q38" s="733">
        <f t="shared" si="5"/>
        <v>0</v>
      </c>
      <c r="R38" s="734">
        <f t="shared" si="6"/>
        <v>0</v>
      </c>
    </row>
    <row r="39" spans="1:18" s="755" customFormat="1" ht="17.100000000000001" customHeight="1" x14ac:dyDescent="0.25">
      <c r="A39" s="723">
        <f t="shared" si="1"/>
        <v>27</v>
      </c>
      <c r="B39" s="853" t="s">
        <v>68</v>
      </c>
      <c r="C39" s="854">
        <v>50</v>
      </c>
      <c r="D39" s="725">
        <v>50</v>
      </c>
      <c r="E39" s="736"/>
      <c r="F39" s="737"/>
      <c r="G39" s="728"/>
      <c r="H39" s="729"/>
      <c r="I39" s="729"/>
      <c r="J39" s="730"/>
      <c r="K39" s="731"/>
      <c r="L39" s="729"/>
      <c r="M39" s="729"/>
      <c r="N39" s="730"/>
      <c r="O39" s="732">
        <f t="shared" si="7"/>
        <v>50</v>
      </c>
      <c r="P39" s="733">
        <f t="shared" si="4"/>
        <v>50</v>
      </c>
      <c r="Q39" s="733">
        <f t="shared" si="5"/>
        <v>0</v>
      </c>
      <c r="R39" s="734">
        <f t="shared" si="6"/>
        <v>0</v>
      </c>
    </row>
    <row r="40" spans="1:18" s="755" customFormat="1" ht="28.5" customHeight="1" x14ac:dyDescent="0.25">
      <c r="A40" s="723">
        <f t="shared" si="1"/>
        <v>28</v>
      </c>
      <c r="B40" s="855" t="s">
        <v>160</v>
      </c>
      <c r="C40" s="738">
        <v>8</v>
      </c>
      <c r="D40" s="738">
        <v>8</v>
      </c>
      <c r="E40" s="736"/>
      <c r="F40" s="737"/>
      <c r="G40" s="728"/>
      <c r="H40" s="729"/>
      <c r="I40" s="729"/>
      <c r="J40" s="730"/>
      <c r="K40" s="731"/>
      <c r="L40" s="729"/>
      <c r="M40" s="729"/>
      <c r="N40" s="730"/>
      <c r="O40" s="732">
        <f t="shared" si="3"/>
        <v>8</v>
      </c>
      <c r="P40" s="733">
        <f t="shared" si="3"/>
        <v>8</v>
      </c>
      <c r="Q40" s="733">
        <f t="shared" si="3"/>
        <v>0</v>
      </c>
      <c r="R40" s="734">
        <f t="shared" si="3"/>
        <v>0</v>
      </c>
    </row>
    <row r="41" spans="1:18" s="755" customFormat="1" ht="26.25" customHeight="1" x14ac:dyDescent="0.25">
      <c r="A41" s="723">
        <f t="shared" si="1"/>
        <v>29</v>
      </c>
      <c r="B41" s="856" t="s">
        <v>329</v>
      </c>
      <c r="C41" s="738">
        <v>280</v>
      </c>
      <c r="D41" s="738">
        <v>280</v>
      </c>
      <c r="E41" s="736"/>
      <c r="F41" s="737"/>
      <c r="G41" s="728"/>
      <c r="H41" s="729"/>
      <c r="I41" s="729"/>
      <c r="J41" s="730"/>
      <c r="K41" s="731"/>
      <c r="L41" s="729"/>
      <c r="M41" s="729"/>
      <c r="N41" s="730"/>
      <c r="O41" s="732">
        <f t="shared" si="3"/>
        <v>280</v>
      </c>
      <c r="P41" s="733">
        <f t="shared" si="3"/>
        <v>280</v>
      </c>
      <c r="Q41" s="733">
        <f t="shared" si="3"/>
        <v>0</v>
      </c>
      <c r="R41" s="734">
        <f t="shared" si="3"/>
        <v>0</v>
      </c>
    </row>
    <row r="42" spans="1:18" s="755" customFormat="1" ht="26.25" customHeight="1" x14ac:dyDescent="0.25">
      <c r="A42" s="723">
        <f t="shared" si="1"/>
        <v>30</v>
      </c>
      <c r="B42" s="252" t="s">
        <v>161</v>
      </c>
      <c r="C42" s="738">
        <v>150</v>
      </c>
      <c r="D42" s="738">
        <v>150</v>
      </c>
      <c r="E42" s="736"/>
      <c r="F42" s="737"/>
      <c r="G42" s="728"/>
      <c r="H42" s="729"/>
      <c r="I42" s="729"/>
      <c r="J42" s="730"/>
      <c r="K42" s="731"/>
      <c r="L42" s="729"/>
      <c r="M42" s="729"/>
      <c r="N42" s="730"/>
      <c r="O42" s="732">
        <f t="shared" si="3"/>
        <v>150</v>
      </c>
      <c r="P42" s="733">
        <f t="shared" si="3"/>
        <v>150</v>
      </c>
      <c r="Q42" s="733">
        <f t="shared" si="3"/>
        <v>0</v>
      </c>
      <c r="R42" s="734">
        <f t="shared" si="3"/>
        <v>0</v>
      </c>
    </row>
    <row r="43" spans="1:18" s="755" customFormat="1" ht="19.5" customHeight="1" x14ac:dyDescent="0.25">
      <c r="A43" s="723">
        <f t="shared" si="1"/>
        <v>31</v>
      </c>
      <c r="B43" s="809" t="s">
        <v>337</v>
      </c>
      <c r="C43" s="738">
        <v>80</v>
      </c>
      <c r="D43" s="738">
        <v>80</v>
      </c>
      <c r="E43" s="736"/>
      <c r="F43" s="737"/>
      <c r="G43" s="728"/>
      <c r="H43" s="729"/>
      <c r="I43" s="729"/>
      <c r="J43" s="730"/>
      <c r="K43" s="731"/>
      <c r="L43" s="729"/>
      <c r="M43" s="729"/>
      <c r="N43" s="730"/>
      <c r="O43" s="732">
        <f t="shared" si="3"/>
        <v>80</v>
      </c>
      <c r="P43" s="733">
        <f t="shared" si="3"/>
        <v>80</v>
      </c>
      <c r="Q43" s="733">
        <f t="shared" si="3"/>
        <v>0</v>
      </c>
      <c r="R43" s="734">
        <f t="shared" si="3"/>
        <v>0</v>
      </c>
    </row>
    <row r="44" spans="1:18" s="755" customFormat="1" ht="14.1" customHeight="1" x14ac:dyDescent="0.25">
      <c r="A44" s="723">
        <f t="shared" si="1"/>
        <v>32</v>
      </c>
      <c r="B44" s="107" t="s">
        <v>162</v>
      </c>
      <c r="C44" s="738">
        <v>35</v>
      </c>
      <c r="D44" s="738">
        <v>35</v>
      </c>
      <c r="E44" s="736"/>
      <c r="F44" s="737"/>
      <c r="G44" s="770"/>
      <c r="H44" s="729"/>
      <c r="I44" s="729"/>
      <c r="J44" s="730"/>
      <c r="K44" s="731"/>
      <c r="L44" s="729"/>
      <c r="M44" s="729"/>
      <c r="N44" s="730"/>
      <c r="O44" s="732">
        <f t="shared" si="3"/>
        <v>35</v>
      </c>
      <c r="P44" s="733">
        <f t="shared" si="3"/>
        <v>35</v>
      </c>
      <c r="Q44" s="733">
        <f t="shared" si="3"/>
        <v>0</v>
      </c>
      <c r="R44" s="734">
        <f t="shared" si="3"/>
        <v>0</v>
      </c>
    </row>
    <row r="45" spans="1:18" s="755" customFormat="1" ht="14.1" customHeight="1" x14ac:dyDescent="0.25">
      <c r="A45" s="723">
        <f t="shared" si="1"/>
        <v>33</v>
      </c>
      <c r="B45" s="107" t="s">
        <v>163</v>
      </c>
      <c r="C45" s="736">
        <v>40</v>
      </c>
      <c r="D45" s="736">
        <v>40</v>
      </c>
      <c r="E45" s="799"/>
      <c r="F45" s="737"/>
      <c r="G45" s="770"/>
      <c r="H45" s="729"/>
      <c r="I45" s="729"/>
      <c r="J45" s="730"/>
      <c r="K45" s="731"/>
      <c r="L45" s="729"/>
      <c r="M45" s="729"/>
      <c r="N45" s="730"/>
      <c r="O45" s="732">
        <f t="shared" si="3"/>
        <v>40</v>
      </c>
      <c r="P45" s="733">
        <f t="shared" si="3"/>
        <v>40</v>
      </c>
      <c r="Q45" s="733">
        <f t="shared" si="3"/>
        <v>0</v>
      </c>
      <c r="R45" s="734">
        <f t="shared" si="3"/>
        <v>0</v>
      </c>
    </row>
    <row r="46" spans="1:18" s="755" customFormat="1" ht="16.5" customHeight="1" x14ac:dyDescent="0.25">
      <c r="A46" s="723">
        <f t="shared" si="1"/>
        <v>34</v>
      </c>
      <c r="B46" s="107" t="s">
        <v>164</v>
      </c>
      <c r="C46" s="736">
        <v>48.2</v>
      </c>
      <c r="D46" s="736"/>
      <c r="E46" s="736"/>
      <c r="F46" s="737">
        <v>48.2</v>
      </c>
      <c r="G46" s="770"/>
      <c r="H46" s="729"/>
      <c r="I46" s="729"/>
      <c r="J46" s="730"/>
      <c r="K46" s="731"/>
      <c r="L46" s="729"/>
      <c r="M46" s="729"/>
      <c r="N46" s="730"/>
      <c r="O46" s="732">
        <f t="shared" si="3"/>
        <v>48.2</v>
      </c>
      <c r="P46" s="733">
        <f t="shared" si="3"/>
        <v>0</v>
      </c>
      <c r="Q46" s="733">
        <f t="shared" si="3"/>
        <v>0</v>
      </c>
      <c r="R46" s="734">
        <f t="shared" si="3"/>
        <v>48.2</v>
      </c>
    </row>
    <row r="47" spans="1:18" s="755" customFormat="1" ht="25.5" customHeight="1" x14ac:dyDescent="0.25">
      <c r="A47" s="723">
        <f t="shared" si="1"/>
        <v>35</v>
      </c>
      <c r="B47" s="809" t="s">
        <v>331</v>
      </c>
      <c r="C47" s="851">
        <v>35</v>
      </c>
      <c r="D47" s="725">
        <v>35</v>
      </c>
      <c r="E47" s="725"/>
      <c r="F47" s="857"/>
      <c r="G47" s="770"/>
      <c r="H47" s="729"/>
      <c r="I47" s="729"/>
      <c r="J47" s="730"/>
      <c r="K47" s="731"/>
      <c r="L47" s="729"/>
      <c r="M47" s="729"/>
      <c r="N47" s="730"/>
      <c r="O47" s="732">
        <f t="shared" si="3"/>
        <v>35</v>
      </c>
      <c r="P47" s="733">
        <f t="shared" si="3"/>
        <v>35</v>
      </c>
      <c r="Q47" s="733">
        <f t="shared" si="3"/>
        <v>0</v>
      </c>
      <c r="R47" s="734">
        <f t="shared" si="3"/>
        <v>0</v>
      </c>
    </row>
    <row r="48" spans="1:18" s="755" customFormat="1" ht="35.25" customHeight="1" x14ac:dyDescent="0.25">
      <c r="A48" s="723">
        <f t="shared" si="1"/>
        <v>36</v>
      </c>
      <c r="B48" s="73" t="s">
        <v>49</v>
      </c>
      <c r="C48" s="736"/>
      <c r="D48" s="823"/>
      <c r="E48" s="823"/>
      <c r="F48" s="737"/>
      <c r="G48" s="795">
        <f t="shared" ref="G48" si="8">H48+J48</f>
        <v>0</v>
      </c>
      <c r="H48" s="823"/>
      <c r="I48" s="823"/>
      <c r="J48" s="730"/>
      <c r="K48" s="731"/>
      <c r="L48" s="729"/>
      <c r="M48" s="729"/>
      <c r="N48" s="730"/>
      <c r="O48" s="732">
        <f t="shared" si="3"/>
        <v>0</v>
      </c>
      <c r="P48" s="733">
        <f t="shared" si="3"/>
        <v>0</v>
      </c>
      <c r="Q48" s="733">
        <f t="shared" si="3"/>
        <v>0</v>
      </c>
      <c r="R48" s="734">
        <f t="shared" si="3"/>
        <v>0</v>
      </c>
    </row>
    <row r="49" spans="1:24" s="755" customFormat="1" ht="16.5" customHeight="1" x14ac:dyDescent="0.25">
      <c r="A49" s="723">
        <f t="shared" si="1"/>
        <v>37</v>
      </c>
      <c r="B49" s="716" t="s">
        <v>165</v>
      </c>
      <c r="C49" s="851">
        <f>D49+F49</f>
        <v>84.4</v>
      </c>
      <c r="D49" s="725">
        <v>84.4</v>
      </c>
      <c r="E49" s="725">
        <v>79.400000000000006</v>
      </c>
      <c r="F49" s="858"/>
      <c r="G49" s="770"/>
      <c r="H49" s="729"/>
      <c r="I49" s="729"/>
      <c r="J49" s="730"/>
      <c r="K49" s="731"/>
      <c r="L49" s="729"/>
      <c r="M49" s="729"/>
      <c r="N49" s="730"/>
      <c r="O49" s="732">
        <f t="shared" si="3"/>
        <v>84.4</v>
      </c>
      <c r="P49" s="733">
        <f t="shared" si="3"/>
        <v>84.4</v>
      </c>
      <c r="Q49" s="733">
        <f t="shared" si="3"/>
        <v>79.400000000000006</v>
      </c>
      <c r="R49" s="734">
        <f t="shared" si="3"/>
        <v>0</v>
      </c>
    </row>
    <row r="50" spans="1:24" s="755" customFormat="1" ht="25.5" customHeight="1" x14ac:dyDescent="0.25">
      <c r="A50" s="723">
        <f t="shared" si="1"/>
        <v>38</v>
      </c>
      <c r="B50" s="859" t="s">
        <v>166</v>
      </c>
      <c r="C50" s="738">
        <f t="shared" ref="C50:C52" si="9">D50+F50</f>
        <v>3781.6000000000004</v>
      </c>
      <c r="D50" s="739">
        <v>1899.4</v>
      </c>
      <c r="E50" s="739"/>
      <c r="F50" s="740">
        <f>F51</f>
        <v>1882.2</v>
      </c>
      <c r="G50" s="728"/>
      <c r="H50" s="729"/>
      <c r="I50" s="729"/>
      <c r="J50" s="730"/>
      <c r="K50" s="731"/>
      <c r="L50" s="729"/>
      <c r="M50" s="729"/>
      <c r="N50" s="730"/>
      <c r="O50" s="732">
        <f t="shared" si="3"/>
        <v>3781.6000000000004</v>
      </c>
      <c r="P50" s="733">
        <f t="shared" si="3"/>
        <v>1899.4</v>
      </c>
      <c r="Q50" s="733">
        <f t="shared" si="3"/>
        <v>0</v>
      </c>
      <c r="R50" s="734">
        <f t="shared" si="3"/>
        <v>1882.2</v>
      </c>
    </row>
    <row r="51" spans="1:24" s="755" customFormat="1" ht="14.1" customHeight="1" x14ac:dyDescent="0.25">
      <c r="A51" s="723">
        <f t="shared" si="1"/>
        <v>39</v>
      </c>
      <c r="B51" s="860" t="s">
        <v>167</v>
      </c>
      <c r="C51" s="736">
        <f t="shared" si="9"/>
        <v>3781.6000000000004</v>
      </c>
      <c r="D51" s="736">
        <v>1899.4</v>
      </c>
      <c r="E51" s="744"/>
      <c r="F51" s="740">
        <v>1882.2</v>
      </c>
      <c r="G51" s="728"/>
      <c r="H51" s="729"/>
      <c r="I51" s="729"/>
      <c r="J51" s="730"/>
      <c r="K51" s="731"/>
      <c r="L51" s="729"/>
      <c r="M51" s="729"/>
      <c r="N51" s="730"/>
      <c r="O51" s="732">
        <f t="shared" si="3"/>
        <v>3781.6000000000004</v>
      </c>
      <c r="P51" s="733">
        <f t="shared" si="3"/>
        <v>1899.4</v>
      </c>
      <c r="Q51" s="733">
        <f t="shared" si="3"/>
        <v>0</v>
      </c>
      <c r="R51" s="734">
        <f t="shared" si="3"/>
        <v>1882.2</v>
      </c>
    </row>
    <row r="52" spans="1:24" s="755" customFormat="1" ht="14.1" customHeight="1" thickBot="1" x14ac:dyDescent="0.3">
      <c r="A52" s="723">
        <f t="shared" si="1"/>
        <v>40</v>
      </c>
      <c r="B52" s="861" t="s">
        <v>75</v>
      </c>
      <c r="C52" s="812">
        <f t="shared" si="9"/>
        <v>155.19999999999999</v>
      </c>
      <c r="D52" s="812">
        <v>155.19999999999999</v>
      </c>
      <c r="E52" s="812">
        <v>139.69999999999999</v>
      </c>
      <c r="F52" s="815"/>
      <c r="G52" s="862">
        <f>H52+J52</f>
        <v>561.20000000000005</v>
      </c>
      <c r="H52" s="863">
        <v>561.20000000000005</v>
      </c>
      <c r="I52" s="863">
        <v>532.1</v>
      </c>
      <c r="J52" s="864"/>
      <c r="K52" s="865">
        <f>L52+N52</f>
        <v>1.43</v>
      </c>
      <c r="L52" s="863">
        <v>1.43</v>
      </c>
      <c r="M52" s="866"/>
      <c r="N52" s="867"/>
      <c r="O52" s="868">
        <f t="shared" si="3"/>
        <v>717.83</v>
      </c>
      <c r="P52" s="832">
        <f t="shared" si="3"/>
        <v>717.83</v>
      </c>
      <c r="Q52" s="832">
        <f t="shared" si="3"/>
        <v>671.8</v>
      </c>
      <c r="R52" s="833">
        <f t="shared" si="3"/>
        <v>0</v>
      </c>
    </row>
    <row r="53" spans="1:24" s="755" customFormat="1" ht="14.1" customHeight="1" thickBot="1" x14ac:dyDescent="0.3">
      <c r="A53" s="723">
        <f t="shared" si="1"/>
        <v>41</v>
      </c>
      <c r="B53" s="869" t="s">
        <v>76</v>
      </c>
      <c r="C53" s="870">
        <f t="shared" ref="C53:N53" si="10">C14+C49+C50+C52</f>
        <v>9586.4490000000005</v>
      </c>
      <c r="D53" s="871">
        <f t="shared" si="10"/>
        <v>7556.049</v>
      </c>
      <c r="E53" s="871">
        <f t="shared" si="10"/>
        <v>3262.2999999999997</v>
      </c>
      <c r="F53" s="872">
        <f t="shared" si="10"/>
        <v>2030.4</v>
      </c>
      <c r="G53" s="870">
        <f t="shared" si="10"/>
        <v>933.74199999999996</v>
      </c>
      <c r="H53" s="871">
        <f t="shared" si="10"/>
        <v>933.74199999999996</v>
      </c>
      <c r="I53" s="871">
        <f t="shared" si="10"/>
        <v>731.93799999999999</v>
      </c>
      <c r="J53" s="873">
        <f t="shared" si="10"/>
        <v>0</v>
      </c>
      <c r="K53" s="870">
        <f t="shared" si="10"/>
        <v>111.43</v>
      </c>
      <c r="L53" s="871">
        <f t="shared" si="10"/>
        <v>111.43</v>
      </c>
      <c r="M53" s="871">
        <f t="shared" si="10"/>
        <v>0</v>
      </c>
      <c r="N53" s="872">
        <f t="shared" si="10"/>
        <v>0</v>
      </c>
      <c r="O53" s="874">
        <f>C53+G53+K53</f>
        <v>10631.621000000001</v>
      </c>
      <c r="P53" s="871">
        <f>D53+H53+L53</f>
        <v>8601.2209999999995</v>
      </c>
      <c r="Q53" s="871">
        <f>E53+I53+M53</f>
        <v>3994.2379999999998</v>
      </c>
      <c r="R53" s="875">
        <f>F53+J53+N53</f>
        <v>2030.4</v>
      </c>
    </row>
    <row r="54" spans="1:24" s="755" customFormat="1" ht="14.1" customHeight="1" thickBot="1" x14ac:dyDescent="0.3">
      <c r="A54" s="723">
        <f t="shared" si="1"/>
        <v>42</v>
      </c>
      <c r="B54" s="1185" t="s">
        <v>77</v>
      </c>
      <c r="C54" s="1186"/>
      <c r="D54" s="1186"/>
      <c r="E54" s="1186"/>
      <c r="F54" s="1186"/>
      <c r="G54" s="1186"/>
      <c r="H54" s="1186"/>
      <c r="I54" s="1186"/>
      <c r="J54" s="1186"/>
      <c r="K54" s="1186"/>
      <c r="L54" s="1186"/>
      <c r="M54" s="1186"/>
      <c r="N54" s="1186"/>
      <c r="O54" s="1186"/>
      <c r="P54" s="1186"/>
      <c r="Q54" s="1186"/>
      <c r="R54" s="1187"/>
    </row>
    <row r="55" spans="1:24" s="755" customFormat="1" ht="14.1" customHeight="1" x14ac:dyDescent="0.25">
      <c r="A55" s="723">
        <f t="shared" si="1"/>
        <v>43</v>
      </c>
      <c r="B55" s="876" t="s">
        <v>90</v>
      </c>
      <c r="C55" s="877">
        <f>C56+C57+C58+C59+C60+C63+C62+C61</f>
        <v>2037</v>
      </c>
      <c r="D55" s="836">
        <f t="shared" ref="D55:R55" si="11">D56+D57+D58+D59+D60+D63+D62+D61</f>
        <v>1857</v>
      </c>
      <c r="E55" s="836">
        <f t="shared" si="11"/>
        <v>0</v>
      </c>
      <c r="F55" s="837">
        <f t="shared" si="11"/>
        <v>180</v>
      </c>
      <c r="G55" s="838">
        <f t="shared" si="11"/>
        <v>1264.8000000000002</v>
      </c>
      <c r="H55" s="836">
        <f t="shared" si="11"/>
        <v>1260.8000000000002</v>
      </c>
      <c r="I55" s="836">
        <f t="shared" si="11"/>
        <v>13.394</v>
      </c>
      <c r="J55" s="837">
        <f t="shared" si="11"/>
        <v>4</v>
      </c>
      <c r="K55" s="838">
        <f t="shared" si="11"/>
        <v>0</v>
      </c>
      <c r="L55" s="839">
        <f t="shared" si="11"/>
        <v>0</v>
      </c>
      <c r="M55" s="836">
        <f t="shared" si="11"/>
        <v>0</v>
      </c>
      <c r="N55" s="837">
        <f t="shared" si="11"/>
        <v>0</v>
      </c>
      <c r="O55" s="838">
        <f t="shared" si="11"/>
        <v>3301.8</v>
      </c>
      <c r="P55" s="836">
        <f>P56+P57+P58+P59+P60+P63+P62+P61</f>
        <v>3117.8</v>
      </c>
      <c r="Q55" s="836">
        <f t="shared" si="11"/>
        <v>13.394</v>
      </c>
      <c r="R55" s="837">
        <f t="shared" si="11"/>
        <v>184</v>
      </c>
    </row>
    <row r="56" spans="1:24" s="755" customFormat="1" ht="14.1" customHeight="1" x14ac:dyDescent="0.25">
      <c r="A56" s="723">
        <f t="shared" si="1"/>
        <v>44</v>
      </c>
      <c r="B56" s="807" t="s">
        <v>168</v>
      </c>
      <c r="C56" s="760">
        <f>D56+F56</f>
        <v>900</v>
      </c>
      <c r="D56" s="736">
        <v>900</v>
      </c>
      <c r="E56" s="736"/>
      <c r="F56" s="788"/>
      <c r="G56" s="760"/>
      <c r="H56" s="736"/>
      <c r="I56" s="736"/>
      <c r="J56" s="737"/>
      <c r="K56" s="760"/>
      <c r="L56" s="736"/>
      <c r="M56" s="736"/>
      <c r="N56" s="737"/>
      <c r="O56" s="821">
        <f>C56+G56+K56</f>
        <v>900</v>
      </c>
      <c r="P56" s="733">
        <f>D56+H56+L56</f>
        <v>900</v>
      </c>
      <c r="Q56" s="733">
        <f>E56+I56+M56</f>
        <v>0</v>
      </c>
      <c r="R56" s="734">
        <f>F56+J56+N56</f>
        <v>0</v>
      </c>
      <c r="X56" s="878"/>
    </row>
    <row r="57" spans="1:24" s="755" customFormat="1" ht="24.75" customHeight="1" x14ac:dyDescent="0.25">
      <c r="A57" s="723">
        <f t="shared" si="1"/>
        <v>45</v>
      </c>
      <c r="B57" s="252" t="s">
        <v>169</v>
      </c>
      <c r="C57" s="760">
        <f t="shared" ref="C57:C68" si="12">D57+F57</f>
        <v>500</v>
      </c>
      <c r="D57" s="736">
        <v>500</v>
      </c>
      <c r="E57" s="736"/>
      <c r="F57" s="788"/>
      <c r="G57" s="760"/>
      <c r="H57" s="736"/>
      <c r="I57" s="736"/>
      <c r="J57" s="737"/>
      <c r="K57" s="760"/>
      <c r="L57" s="736"/>
      <c r="M57" s="736"/>
      <c r="N57" s="737"/>
      <c r="O57" s="821">
        <f t="shared" ref="O57:R68" si="13">C57+G57+K57</f>
        <v>500</v>
      </c>
      <c r="P57" s="733">
        <f t="shared" si="13"/>
        <v>500</v>
      </c>
      <c r="Q57" s="733">
        <f t="shared" si="13"/>
        <v>0</v>
      </c>
      <c r="R57" s="734">
        <f t="shared" si="13"/>
        <v>0</v>
      </c>
    </row>
    <row r="58" spans="1:24" s="755" customFormat="1" ht="15.75" customHeight="1" x14ac:dyDescent="0.25">
      <c r="A58" s="723">
        <f t="shared" si="1"/>
        <v>46</v>
      </c>
      <c r="B58" s="252" t="s">
        <v>170</v>
      </c>
      <c r="C58" s="760">
        <f t="shared" si="12"/>
        <v>390</v>
      </c>
      <c r="D58" s="736">
        <v>390</v>
      </c>
      <c r="E58" s="736"/>
      <c r="F58" s="738"/>
      <c r="G58" s="822">
        <f>H58+J58</f>
        <v>1204.9000000000001</v>
      </c>
      <c r="H58" s="823">
        <v>1200.9000000000001</v>
      </c>
      <c r="I58" s="823">
        <v>13.394</v>
      </c>
      <c r="J58" s="727">
        <v>4</v>
      </c>
      <c r="K58" s="760"/>
      <c r="L58" s="736"/>
      <c r="M58" s="736"/>
      <c r="N58" s="737"/>
      <c r="O58" s="821">
        <f t="shared" si="13"/>
        <v>1594.9</v>
      </c>
      <c r="P58" s="733">
        <f t="shared" si="13"/>
        <v>1590.9</v>
      </c>
      <c r="Q58" s="733">
        <f t="shared" si="13"/>
        <v>13.394</v>
      </c>
      <c r="R58" s="734">
        <f t="shared" si="13"/>
        <v>4</v>
      </c>
    </row>
    <row r="59" spans="1:24" s="755" customFormat="1" ht="25.5" customHeight="1" x14ac:dyDescent="0.25">
      <c r="A59" s="723">
        <f t="shared" si="1"/>
        <v>47</v>
      </c>
      <c r="B59" s="252" t="s">
        <v>171</v>
      </c>
      <c r="C59" s="795">
        <f t="shared" si="12"/>
        <v>57</v>
      </c>
      <c r="D59" s="736">
        <v>57</v>
      </c>
      <c r="E59" s="794"/>
      <c r="F59" s="741"/>
      <c r="G59" s="795"/>
      <c r="H59" s="736"/>
      <c r="I59" s="736"/>
      <c r="J59" s="727"/>
      <c r="K59" s="795"/>
      <c r="L59" s="736"/>
      <c r="M59" s="736"/>
      <c r="N59" s="727"/>
      <c r="O59" s="824">
        <f t="shared" si="13"/>
        <v>57</v>
      </c>
      <c r="P59" s="733">
        <f t="shared" si="13"/>
        <v>57</v>
      </c>
      <c r="Q59" s="733">
        <f t="shared" si="13"/>
        <v>0</v>
      </c>
      <c r="R59" s="734">
        <f t="shared" si="13"/>
        <v>0</v>
      </c>
    </row>
    <row r="60" spans="1:24" s="755" customFormat="1" ht="26.25" customHeight="1" x14ac:dyDescent="0.25">
      <c r="A60" s="723">
        <f t="shared" si="1"/>
        <v>48</v>
      </c>
      <c r="B60" s="107" t="s">
        <v>172</v>
      </c>
      <c r="C60" s="795">
        <f t="shared" si="12"/>
        <v>10</v>
      </c>
      <c r="D60" s="736">
        <v>10</v>
      </c>
      <c r="E60" s="736"/>
      <c r="F60" s="741"/>
      <c r="G60" s="795"/>
      <c r="H60" s="736"/>
      <c r="I60" s="736"/>
      <c r="J60" s="727"/>
      <c r="K60" s="795"/>
      <c r="L60" s="736"/>
      <c r="M60" s="736"/>
      <c r="N60" s="727"/>
      <c r="O60" s="824">
        <f t="shared" si="13"/>
        <v>10</v>
      </c>
      <c r="P60" s="733">
        <f t="shared" si="13"/>
        <v>10</v>
      </c>
      <c r="Q60" s="733">
        <f t="shared" si="13"/>
        <v>0</v>
      </c>
      <c r="R60" s="734">
        <f t="shared" si="13"/>
        <v>0</v>
      </c>
    </row>
    <row r="61" spans="1:24" s="755" customFormat="1" ht="26.25" customHeight="1" x14ac:dyDescent="0.25">
      <c r="A61" s="723">
        <f t="shared" si="1"/>
        <v>49</v>
      </c>
      <c r="B61" s="435" t="s">
        <v>435</v>
      </c>
      <c r="C61" s="794"/>
      <c r="D61" s="794"/>
      <c r="E61" s="794"/>
      <c r="F61" s="794"/>
      <c r="G61" s="795">
        <v>59.9</v>
      </c>
      <c r="H61" s="736">
        <v>59.9</v>
      </c>
      <c r="I61" s="736"/>
      <c r="J61" s="727"/>
      <c r="K61" s="795"/>
      <c r="L61" s="736"/>
      <c r="M61" s="736"/>
      <c r="N61" s="727"/>
      <c r="O61" s="824">
        <f t="shared" si="13"/>
        <v>59.9</v>
      </c>
      <c r="P61" s="733">
        <f t="shared" si="13"/>
        <v>59.9</v>
      </c>
      <c r="Q61" s="733"/>
      <c r="R61" s="734"/>
    </row>
    <row r="62" spans="1:24" s="755" customFormat="1" ht="26.25" customHeight="1" x14ac:dyDescent="0.25">
      <c r="A62" s="723">
        <f t="shared" si="1"/>
        <v>50</v>
      </c>
      <c r="B62" s="825" t="s">
        <v>173</v>
      </c>
      <c r="C62" s="795"/>
      <c r="D62" s="736"/>
      <c r="E62" s="736"/>
      <c r="F62" s="741"/>
      <c r="G62" s="795"/>
      <c r="H62" s="736"/>
      <c r="I62" s="736"/>
      <c r="J62" s="727"/>
      <c r="K62" s="795"/>
      <c r="L62" s="736"/>
      <c r="M62" s="736"/>
      <c r="N62" s="727"/>
      <c r="O62" s="824">
        <f t="shared" si="13"/>
        <v>0</v>
      </c>
      <c r="P62" s="733">
        <f t="shared" si="13"/>
        <v>0</v>
      </c>
      <c r="Q62" s="733">
        <f t="shared" si="13"/>
        <v>0</v>
      </c>
      <c r="R62" s="734">
        <f t="shared" si="13"/>
        <v>0</v>
      </c>
    </row>
    <row r="63" spans="1:24" s="755" customFormat="1" ht="15" customHeight="1" x14ac:dyDescent="0.25">
      <c r="A63" s="723">
        <f t="shared" si="1"/>
        <v>51</v>
      </c>
      <c r="B63" s="252" t="s">
        <v>332</v>
      </c>
      <c r="C63" s="795">
        <f t="shared" si="12"/>
        <v>180</v>
      </c>
      <c r="D63" s="736"/>
      <c r="E63" s="736"/>
      <c r="F63" s="741">
        <v>180</v>
      </c>
      <c r="G63" s="795"/>
      <c r="H63" s="736"/>
      <c r="I63" s="736"/>
      <c r="J63" s="727"/>
      <c r="K63" s="795"/>
      <c r="L63" s="736"/>
      <c r="M63" s="736"/>
      <c r="N63" s="727"/>
      <c r="O63" s="824">
        <f t="shared" si="13"/>
        <v>180</v>
      </c>
      <c r="P63" s="733">
        <f t="shared" si="13"/>
        <v>0</v>
      </c>
      <c r="Q63" s="733">
        <f t="shared" si="13"/>
        <v>0</v>
      </c>
      <c r="R63" s="734">
        <f t="shared" si="13"/>
        <v>180</v>
      </c>
    </row>
    <row r="64" spans="1:24" s="755" customFormat="1" ht="16.5" customHeight="1" x14ac:dyDescent="0.25">
      <c r="A64" s="723">
        <f t="shared" si="1"/>
        <v>52</v>
      </c>
      <c r="B64" s="102" t="s">
        <v>79</v>
      </c>
      <c r="C64" s="798">
        <f t="shared" si="12"/>
        <v>5</v>
      </c>
      <c r="D64" s="761">
        <v>5</v>
      </c>
      <c r="E64" s="761"/>
      <c r="F64" s="742"/>
      <c r="G64" s="795">
        <f>H64+J64</f>
        <v>317.89999999999998</v>
      </c>
      <c r="H64" s="736">
        <v>317.89999999999998</v>
      </c>
      <c r="I64" s="736">
        <v>229.5</v>
      </c>
      <c r="J64" s="727"/>
      <c r="K64" s="795">
        <v>2</v>
      </c>
      <c r="L64" s="736">
        <v>2</v>
      </c>
      <c r="M64" s="736"/>
      <c r="N64" s="727"/>
      <c r="O64" s="824">
        <f t="shared" si="13"/>
        <v>324.89999999999998</v>
      </c>
      <c r="P64" s="733">
        <f t="shared" si="13"/>
        <v>324.89999999999998</v>
      </c>
      <c r="Q64" s="733">
        <f t="shared" si="13"/>
        <v>229.5</v>
      </c>
      <c r="R64" s="734">
        <f t="shared" si="13"/>
        <v>0</v>
      </c>
    </row>
    <row r="65" spans="1:18" s="755" customFormat="1" ht="19.5" customHeight="1" x14ac:dyDescent="0.25">
      <c r="A65" s="723">
        <f t="shared" si="1"/>
        <v>53</v>
      </c>
      <c r="B65" s="102" t="s">
        <v>119</v>
      </c>
      <c r="C65" s="798">
        <f t="shared" si="12"/>
        <v>347.8</v>
      </c>
      <c r="D65" s="725">
        <v>347.8</v>
      </c>
      <c r="E65" s="725">
        <v>340.9</v>
      </c>
      <c r="F65" s="743"/>
      <c r="G65" s="795">
        <f t="shared" ref="G65:G68" si="14">H65+J65</f>
        <v>22.6</v>
      </c>
      <c r="H65" s="739">
        <v>22.6</v>
      </c>
      <c r="I65" s="736"/>
      <c r="J65" s="727"/>
      <c r="K65" s="795">
        <f>L65+N65</f>
        <v>55</v>
      </c>
      <c r="L65" s="736">
        <v>55</v>
      </c>
      <c r="M65" s="736">
        <v>15</v>
      </c>
      <c r="N65" s="727"/>
      <c r="O65" s="824">
        <f t="shared" si="13"/>
        <v>425.40000000000003</v>
      </c>
      <c r="P65" s="733">
        <f t="shared" si="13"/>
        <v>425.40000000000003</v>
      </c>
      <c r="Q65" s="733">
        <f t="shared" si="13"/>
        <v>355.9</v>
      </c>
      <c r="R65" s="734">
        <f t="shared" si="13"/>
        <v>0</v>
      </c>
    </row>
    <row r="66" spans="1:18" s="755" customFormat="1" ht="16.5" customHeight="1" x14ac:dyDescent="0.25">
      <c r="A66" s="723">
        <f t="shared" si="1"/>
        <v>54</v>
      </c>
      <c r="B66" s="436" t="s">
        <v>174</v>
      </c>
      <c r="C66" s="798">
        <f t="shared" si="12"/>
        <v>350.9</v>
      </c>
      <c r="D66" s="725">
        <v>350.9</v>
      </c>
      <c r="E66" s="725">
        <v>290.10000000000002</v>
      </c>
      <c r="F66" s="743"/>
      <c r="G66" s="795">
        <f t="shared" si="14"/>
        <v>2.2000000000000002</v>
      </c>
      <c r="H66" s="823">
        <v>2.2000000000000002</v>
      </c>
      <c r="I66" s="736"/>
      <c r="J66" s="727"/>
      <c r="K66" s="795">
        <f t="shared" ref="K66:K68" si="15">L66+N66</f>
        <v>120</v>
      </c>
      <c r="L66" s="736">
        <v>120</v>
      </c>
      <c r="M66" s="736">
        <v>42</v>
      </c>
      <c r="N66" s="727"/>
      <c r="O66" s="824">
        <f t="shared" si="13"/>
        <v>473.09999999999997</v>
      </c>
      <c r="P66" s="733">
        <f t="shared" si="13"/>
        <v>473.09999999999997</v>
      </c>
      <c r="Q66" s="733">
        <f t="shared" si="13"/>
        <v>332.1</v>
      </c>
      <c r="R66" s="734">
        <f t="shared" si="13"/>
        <v>0</v>
      </c>
    </row>
    <row r="67" spans="1:18" s="755" customFormat="1" ht="20.45" customHeight="1" x14ac:dyDescent="0.25">
      <c r="A67" s="723">
        <f t="shared" si="1"/>
        <v>55</v>
      </c>
      <c r="B67" s="826" t="s">
        <v>175</v>
      </c>
      <c r="C67" s="798">
        <f t="shared" si="12"/>
        <v>342.5</v>
      </c>
      <c r="D67" s="725">
        <v>342.5</v>
      </c>
      <c r="E67" s="725">
        <v>306.5</v>
      </c>
      <c r="F67" s="827"/>
      <c r="G67" s="795">
        <f t="shared" si="14"/>
        <v>0</v>
      </c>
      <c r="H67" s="736"/>
      <c r="I67" s="736"/>
      <c r="J67" s="727"/>
      <c r="K67" s="795">
        <f t="shared" si="15"/>
        <v>0</v>
      </c>
      <c r="L67" s="736"/>
      <c r="M67" s="736"/>
      <c r="N67" s="727"/>
      <c r="O67" s="824">
        <f t="shared" si="13"/>
        <v>342.5</v>
      </c>
      <c r="P67" s="733">
        <f t="shared" si="13"/>
        <v>342.5</v>
      </c>
      <c r="Q67" s="733">
        <f t="shared" si="13"/>
        <v>306.5</v>
      </c>
      <c r="R67" s="734">
        <f t="shared" si="13"/>
        <v>0</v>
      </c>
    </row>
    <row r="68" spans="1:18" s="755" customFormat="1" ht="28.5" customHeight="1" thickBot="1" x14ac:dyDescent="0.3">
      <c r="A68" s="723">
        <f t="shared" si="1"/>
        <v>56</v>
      </c>
      <c r="B68" s="828" t="s">
        <v>78</v>
      </c>
      <c r="C68" s="829">
        <f t="shared" si="12"/>
        <v>325.60000000000002</v>
      </c>
      <c r="D68" s="726">
        <v>325.60000000000002</v>
      </c>
      <c r="E68" s="726">
        <v>273.60000000000002</v>
      </c>
      <c r="F68" s="830"/>
      <c r="G68" s="811">
        <f t="shared" si="14"/>
        <v>455</v>
      </c>
      <c r="H68" s="812">
        <v>455</v>
      </c>
      <c r="I68" s="812"/>
      <c r="J68" s="815"/>
      <c r="K68" s="811">
        <f t="shared" si="15"/>
        <v>0</v>
      </c>
      <c r="L68" s="812"/>
      <c r="M68" s="812"/>
      <c r="N68" s="815"/>
      <c r="O68" s="831">
        <f t="shared" si="13"/>
        <v>780.6</v>
      </c>
      <c r="P68" s="832">
        <f t="shared" si="13"/>
        <v>780.6</v>
      </c>
      <c r="Q68" s="832">
        <f t="shared" si="13"/>
        <v>273.60000000000002</v>
      </c>
      <c r="R68" s="833">
        <f t="shared" si="13"/>
        <v>0</v>
      </c>
    </row>
    <row r="69" spans="1:18" s="755" customFormat="1" ht="14.1" customHeight="1" thickBot="1" x14ac:dyDescent="0.3">
      <c r="A69" s="723">
        <f t="shared" si="1"/>
        <v>57</v>
      </c>
      <c r="B69" s="879" t="s">
        <v>76</v>
      </c>
      <c r="C69" s="870">
        <f t="shared" ref="C69:R69" si="16">C55+C65+C66+C67+C68+C64</f>
        <v>3408.8</v>
      </c>
      <c r="D69" s="871">
        <f t="shared" si="16"/>
        <v>3228.8</v>
      </c>
      <c r="E69" s="871">
        <f t="shared" si="16"/>
        <v>1211.0999999999999</v>
      </c>
      <c r="F69" s="872">
        <f t="shared" si="16"/>
        <v>180</v>
      </c>
      <c r="G69" s="870">
        <f t="shared" si="16"/>
        <v>2062.5</v>
      </c>
      <c r="H69" s="871">
        <f t="shared" si="16"/>
        <v>2058.5</v>
      </c>
      <c r="I69" s="871">
        <f t="shared" si="16"/>
        <v>242.89400000000001</v>
      </c>
      <c r="J69" s="872">
        <f t="shared" si="16"/>
        <v>4</v>
      </c>
      <c r="K69" s="870">
        <f t="shared" si="16"/>
        <v>177</v>
      </c>
      <c r="L69" s="871">
        <f t="shared" si="16"/>
        <v>177</v>
      </c>
      <c r="M69" s="871">
        <f t="shared" si="16"/>
        <v>57</v>
      </c>
      <c r="N69" s="872">
        <f t="shared" si="16"/>
        <v>0</v>
      </c>
      <c r="O69" s="870">
        <f t="shared" si="16"/>
        <v>5648.3</v>
      </c>
      <c r="P69" s="871">
        <f t="shared" si="16"/>
        <v>5464.3</v>
      </c>
      <c r="Q69" s="871">
        <f t="shared" si="16"/>
        <v>1510.9940000000001</v>
      </c>
      <c r="R69" s="873">
        <f t="shared" si="16"/>
        <v>184</v>
      </c>
    </row>
    <row r="70" spans="1:18" s="755" customFormat="1" ht="14.1" customHeight="1" thickBot="1" x14ac:dyDescent="0.3">
      <c r="A70" s="723">
        <f t="shared" si="1"/>
        <v>58</v>
      </c>
      <c r="B70" s="1188" t="s">
        <v>176</v>
      </c>
      <c r="C70" s="1189"/>
      <c r="D70" s="1189"/>
      <c r="E70" s="1189"/>
      <c r="F70" s="1189"/>
      <c r="G70" s="1189"/>
      <c r="H70" s="1189"/>
      <c r="I70" s="1189"/>
      <c r="J70" s="1189"/>
      <c r="K70" s="1189"/>
      <c r="L70" s="1189"/>
      <c r="M70" s="1189"/>
      <c r="N70" s="1189"/>
      <c r="O70" s="1189"/>
      <c r="P70" s="1189"/>
      <c r="Q70" s="1189"/>
      <c r="R70" s="1190"/>
    </row>
    <row r="71" spans="1:18" s="755" customFormat="1" ht="14.1" customHeight="1" x14ac:dyDescent="0.25">
      <c r="A71" s="723">
        <f t="shared" si="1"/>
        <v>59</v>
      </c>
      <c r="B71" s="880" t="s">
        <v>90</v>
      </c>
      <c r="C71" s="881">
        <f>C72+C74+C85+C86+C83+C73+C84</f>
        <v>1924.6279999999999</v>
      </c>
      <c r="D71" s="882">
        <f t="shared" ref="D71:R71" si="17">D72+D74+D85+D86+D83+D73+D84</f>
        <v>1924.6279999999999</v>
      </c>
      <c r="E71" s="882">
        <f t="shared" si="17"/>
        <v>55</v>
      </c>
      <c r="F71" s="883">
        <f t="shared" si="17"/>
        <v>0</v>
      </c>
      <c r="G71" s="881">
        <f t="shared" si="17"/>
        <v>7.8</v>
      </c>
      <c r="H71" s="882">
        <f t="shared" si="17"/>
        <v>7.8</v>
      </c>
      <c r="I71" s="882">
        <f t="shared" si="17"/>
        <v>0</v>
      </c>
      <c r="J71" s="883">
        <f t="shared" si="17"/>
        <v>0</v>
      </c>
      <c r="K71" s="881">
        <f t="shared" si="17"/>
        <v>0</v>
      </c>
      <c r="L71" s="882">
        <f t="shared" si="17"/>
        <v>0</v>
      </c>
      <c r="M71" s="882">
        <f t="shared" si="17"/>
        <v>0</v>
      </c>
      <c r="N71" s="883">
        <f t="shared" si="17"/>
        <v>0</v>
      </c>
      <c r="O71" s="881">
        <f t="shared" si="17"/>
        <v>1932.4279999999999</v>
      </c>
      <c r="P71" s="882">
        <f>P72+P74+P85+P86+P83+P73+P84</f>
        <v>1932.4279999999999</v>
      </c>
      <c r="Q71" s="882">
        <f t="shared" si="17"/>
        <v>55</v>
      </c>
      <c r="R71" s="884">
        <f t="shared" si="17"/>
        <v>0</v>
      </c>
    </row>
    <row r="72" spans="1:18" s="755" customFormat="1" ht="26.25" customHeight="1" x14ac:dyDescent="0.25">
      <c r="A72" s="723">
        <f t="shared" si="1"/>
        <v>60</v>
      </c>
      <c r="B72" s="69" t="s">
        <v>177</v>
      </c>
      <c r="C72" s="760">
        <f>D72+F72</f>
        <v>421.93099999999998</v>
      </c>
      <c r="D72" s="736">
        <v>421.93099999999998</v>
      </c>
      <c r="E72" s="744"/>
      <c r="F72" s="745"/>
      <c r="G72" s="760"/>
      <c r="H72" s="736"/>
      <c r="I72" s="736"/>
      <c r="J72" s="737"/>
      <c r="K72" s="788"/>
      <c r="L72" s="736"/>
      <c r="M72" s="736"/>
      <c r="N72" s="788"/>
      <c r="O72" s="789">
        <f>C72+G72+K72</f>
        <v>421.93099999999998</v>
      </c>
      <c r="P72" s="790">
        <f t="shared" ref="P72:R74" si="18">D72+H72+L72</f>
        <v>421.93099999999998</v>
      </c>
      <c r="Q72" s="790">
        <f t="shared" si="18"/>
        <v>0</v>
      </c>
      <c r="R72" s="791">
        <f t="shared" si="18"/>
        <v>0</v>
      </c>
    </row>
    <row r="73" spans="1:18" s="755" customFormat="1" ht="27" customHeight="1" x14ac:dyDescent="0.25">
      <c r="A73" s="723">
        <f t="shared" si="1"/>
        <v>61</v>
      </c>
      <c r="B73" s="72" t="s">
        <v>173</v>
      </c>
      <c r="C73" s="760">
        <v>56.997</v>
      </c>
      <c r="D73" s="736">
        <v>56.997</v>
      </c>
      <c r="E73" s="744"/>
      <c r="F73" s="746"/>
      <c r="G73" s="760"/>
      <c r="H73" s="736"/>
      <c r="I73" s="736"/>
      <c r="J73" s="737"/>
      <c r="K73" s="788"/>
      <c r="L73" s="736"/>
      <c r="M73" s="736"/>
      <c r="N73" s="788"/>
      <c r="O73" s="789">
        <f>C73+G73+K73</f>
        <v>56.997</v>
      </c>
      <c r="P73" s="790">
        <f t="shared" si="18"/>
        <v>56.997</v>
      </c>
      <c r="Q73" s="790">
        <f t="shared" si="18"/>
        <v>0</v>
      </c>
      <c r="R73" s="791">
        <f t="shared" si="18"/>
        <v>0</v>
      </c>
    </row>
    <row r="74" spans="1:18" s="755" customFormat="1" ht="25.5" customHeight="1" x14ac:dyDescent="0.25">
      <c r="A74" s="723">
        <f t="shared" si="1"/>
        <v>62</v>
      </c>
      <c r="B74" s="792" t="s">
        <v>178</v>
      </c>
      <c r="C74" s="793">
        <f>C75+C76+C77+C78+C79+C80+C81+C82</f>
        <v>112.7</v>
      </c>
      <c r="D74" s="794">
        <f>D75+D76+D77+D78+D79+D80+D81+D82</f>
        <v>112.7</v>
      </c>
      <c r="E74" s="794">
        <f>E75+E76+E77+E78+E79+E80+E81+E82</f>
        <v>0</v>
      </c>
      <c r="F74" s="741">
        <f>F75+F76+F77+F78+F79+F80+F81+F82</f>
        <v>0</v>
      </c>
      <c r="G74" s="795"/>
      <c r="H74" s="736"/>
      <c r="I74" s="736"/>
      <c r="J74" s="727"/>
      <c r="K74" s="796"/>
      <c r="L74" s="736"/>
      <c r="M74" s="736"/>
      <c r="N74" s="738"/>
      <c r="O74" s="789">
        <f>C74+G74+K74</f>
        <v>112.7</v>
      </c>
      <c r="P74" s="790">
        <f t="shared" si="18"/>
        <v>112.7</v>
      </c>
      <c r="Q74" s="790">
        <f t="shared" si="18"/>
        <v>0</v>
      </c>
      <c r="R74" s="791">
        <f t="shared" si="18"/>
        <v>0</v>
      </c>
    </row>
    <row r="75" spans="1:18" s="755" customFormat="1" ht="14.1" customHeight="1" x14ac:dyDescent="0.25">
      <c r="A75" s="723">
        <f t="shared" si="1"/>
        <v>63</v>
      </c>
      <c r="B75" s="797" t="s">
        <v>69</v>
      </c>
      <c r="C75" s="798">
        <f t="shared" ref="C75:C82" si="19">D75+F75</f>
        <v>8</v>
      </c>
      <c r="D75" s="725">
        <v>8</v>
      </c>
      <c r="E75" s="799"/>
      <c r="F75" s="800"/>
      <c r="G75" s="801"/>
      <c r="H75" s="799"/>
      <c r="I75" s="799"/>
      <c r="J75" s="802"/>
      <c r="K75" s="803"/>
      <c r="L75" s="799"/>
      <c r="M75" s="799"/>
      <c r="N75" s="804"/>
      <c r="O75" s="805">
        <f t="shared" ref="O75:R87" si="20">C75+G75+K75</f>
        <v>8</v>
      </c>
      <c r="P75" s="806">
        <f t="shared" si="20"/>
        <v>8</v>
      </c>
      <c r="Q75" s="806">
        <f t="shared" si="20"/>
        <v>0</v>
      </c>
      <c r="R75" s="791">
        <f t="shared" si="20"/>
        <v>0</v>
      </c>
    </row>
    <row r="76" spans="1:18" s="755" customFormat="1" ht="14.1" customHeight="1" x14ac:dyDescent="0.25">
      <c r="A76" s="723">
        <f t="shared" si="1"/>
        <v>64</v>
      </c>
      <c r="B76" s="797" t="s">
        <v>70</v>
      </c>
      <c r="C76" s="798">
        <f t="shared" si="19"/>
        <v>7.5</v>
      </c>
      <c r="D76" s="725">
        <v>7.5</v>
      </c>
      <c r="E76" s="736"/>
      <c r="F76" s="788"/>
      <c r="G76" s="795"/>
      <c r="H76" s="736"/>
      <c r="I76" s="736"/>
      <c r="J76" s="727"/>
      <c r="K76" s="796"/>
      <c r="L76" s="736"/>
      <c r="M76" s="736"/>
      <c r="N76" s="738"/>
      <c r="O76" s="805">
        <f t="shared" si="20"/>
        <v>7.5</v>
      </c>
      <c r="P76" s="790">
        <f t="shared" si="20"/>
        <v>7.5</v>
      </c>
      <c r="Q76" s="790">
        <f t="shared" si="20"/>
        <v>0</v>
      </c>
      <c r="R76" s="791">
        <f t="shared" si="20"/>
        <v>0</v>
      </c>
    </row>
    <row r="77" spans="1:18" s="755" customFormat="1" ht="14.1" customHeight="1" x14ac:dyDescent="0.25">
      <c r="A77" s="723">
        <f t="shared" si="1"/>
        <v>65</v>
      </c>
      <c r="B77" s="797" t="s">
        <v>67</v>
      </c>
      <c r="C77" s="798">
        <f t="shared" si="19"/>
        <v>32</v>
      </c>
      <c r="D77" s="725">
        <v>32</v>
      </c>
      <c r="E77" s="736"/>
      <c r="F77" s="788"/>
      <c r="G77" s="795"/>
      <c r="H77" s="736"/>
      <c r="I77" s="736"/>
      <c r="J77" s="727"/>
      <c r="K77" s="796"/>
      <c r="L77" s="736"/>
      <c r="M77" s="736"/>
      <c r="N77" s="738"/>
      <c r="O77" s="805">
        <f t="shared" si="20"/>
        <v>32</v>
      </c>
      <c r="P77" s="790">
        <f t="shared" si="20"/>
        <v>32</v>
      </c>
      <c r="Q77" s="790">
        <f t="shared" si="20"/>
        <v>0</v>
      </c>
      <c r="R77" s="791">
        <f t="shared" si="20"/>
        <v>0</v>
      </c>
    </row>
    <row r="78" spans="1:18" s="755" customFormat="1" ht="14.1" customHeight="1" x14ac:dyDescent="0.25">
      <c r="A78" s="723">
        <f t="shared" si="1"/>
        <v>66</v>
      </c>
      <c r="B78" s="807" t="s">
        <v>71</v>
      </c>
      <c r="C78" s="798">
        <f t="shared" si="19"/>
        <v>5</v>
      </c>
      <c r="D78" s="725">
        <v>5</v>
      </c>
      <c r="E78" s="736"/>
      <c r="F78" s="788"/>
      <c r="G78" s="795"/>
      <c r="H78" s="736"/>
      <c r="I78" s="736"/>
      <c r="J78" s="727"/>
      <c r="K78" s="796"/>
      <c r="L78" s="736"/>
      <c r="M78" s="736"/>
      <c r="N78" s="738"/>
      <c r="O78" s="805">
        <f t="shared" si="20"/>
        <v>5</v>
      </c>
      <c r="P78" s="790">
        <f t="shared" si="20"/>
        <v>5</v>
      </c>
      <c r="Q78" s="790">
        <f t="shared" si="20"/>
        <v>0</v>
      </c>
      <c r="R78" s="791">
        <f t="shared" si="20"/>
        <v>0</v>
      </c>
    </row>
    <row r="79" spans="1:18" s="755" customFormat="1" ht="14.1" customHeight="1" x14ac:dyDescent="0.25">
      <c r="A79" s="723">
        <f t="shared" ref="A79:A142" si="21">+A78+1</f>
        <v>67</v>
      </c>
      <c r="B79" s="807" t="s">
        <v>72</v>
      </c>
      <c r="C79" s="798">
        <f t="shared" si="19"/>
        <v>7.2</v>
      </c>
      <c r="D79" s="725">
        <v>7.2</v>
      </c>
      <c r="E79" s="736"/>
      <c r="F79" s="788"/>
      <c r="G79" s="795"/>
      <c r="H79" s="736"/>
      <c r="I79" s="736"/>
      <c r="J79" s="727"/>
      <c r="K79" s="796"/>
      <c r="L79" s="736"/>
      <c r="M79" s="736"/>
      <c r="N79" s="738"/>
      <c r="O79" s="805">
        <f t="shared" si="20"/>
        <v>7.2</v>
      </c>
      <c r="P79" s="790">
        <f t="shared" si="20"/>
        <v>7.2</v>
      </c>
      <c r="Q79" s="790">
        <f t="shared" si="20"/>
        <v>0</v>
      </c>
      <c r="R79" s="791">
        <f t="shared" si="20"/>
        <v>0</v>
      </c>
    </row>
    <row r="80" spans="1:18" s="755" customFormat="1" ht="14.1" customHeight="1" x14ac:dyDescent="0.25">
      <c r="A80" s="723">
        <f t="shared" si="21"/>
        <v>68</v>
      </c>
      <c r="B80" s="807" t="s">
        <v>73</v>
      </c>
      <c r="C80" s="798">
        <f t="shared" si="19"/>
        <v>10</v>
      </c>
      <c r="D80" s="725">
        <v>10</v>
      </c>
      <c r="E80" s="736"/>
      <c r="F80" s="788"/>
      <c r="G80" s="795"/>
      <c r="H80" s="736"/>
      <c r="I80" s="736"/>
      <c r="J80" s="727"/>
      <c r="K80" s="796"/>
      <c r="L80" s="736"/>
      <c r="M80" s="736"/>
      <c r="N80" s="738"/>
      <c r="O80" s="805">
        <f t="shared" si="20"/>
        <v>10</v>
      </c>
      <c r="P80" s="790">
        <f t="shared" si="20"/>
        <v>10</v>
      </c>
      <c r="Q80" s="790">
        <f t="shared" si="20"/>
        <v>0</v>
      </c>
      <c r="R80" s="791">
        <f t="shared" si="20"/>
        <v>0</v>
      </c>
    </row>
    <row r="81" spans="1:18" s="755" customFormat="1" ht="14.1" customHeight="1" x14ac:dyDescent="0.25">
      <c r="A81" s="723">
        <f t="shared" si="21"/>
        <v>69</v>
      </c>
      <c r="B81" s="797" t="s">
        <v>74</v>
      </c>
      <c r="C81" s="798">
        <f t="shared" si="19"/>
        <v>6</v>
      </c>
      <c r="D81" s="725">
        <v>6</v>
      </c>
      <c r="E81" s="736"/>
      <c r="F81" s="788"/>
      <c r="G81" s="795"/>
      <c r="H81" s="736"/>
      <c r="I81" s="736"/>
      <c r="J81" s="727"/>
      <c r="K81" s="796"/>
      <c r="L81" s="736"/>
      <c r="M81" s="736"/>
      <c r="N81" s="738"/>
      <c r="O81" s="805">
        <f t="shared" si="20"/>
        <v>6</v>
      </c>
      <c r="P81" s="790">
        <f t="shared" si="20"/>
        <v>6</v>
      </c>
      <c r="Q81" s="790">
        <f t="shared" si="20"/>
        <v>0</v>
      </c>
      <c r="R81" s="791">
        <f t="shared" si="20"/>
        <v>0</v>
      </c>
    </row>
    <row r="82" spans="1:18" s="755" customFormat="1" ht="14.1" customHeight="1" x14ac:dyDescent="0.25">
      <c r="A82" s="723">
        <f t="shared" si="21"/>
        <v>70</v>
      </c>
      <c r="B82" s="107" t="s">
        <v>68</v>
      </c>
      <c r="C82" s="798">
        <f t="shared" si="19"/>
        <v>37</v>
      </c>
      <c r="D82" s="725">
        <v>37</v>
      </c>
      <c r="E82" s="794"/>
      <c r="F82" s="808"/>
      <c r="G82" s="795"/>
      <c r="H82" s="736"/>
      <c r="I82" s="736"/>
      <c r="J82" s="727"/>
      <c r="K82" s="796"/>
      <c r="L82" s="736"/>
      <c r="M82" s="736"/>
      <c r="N82" s="738"/>
      <c r="O82" s="805">
        <f t="shared" si="20"/>
        <v>37</v>
      </c>
      <c r="P82" s="790">
        <f t="shared" si="20"/>
        <v>37</v>
      </c>
      <c r="Q82" s="790">
        <f t="shared" si="20"/>
        <v>0</v>
      </c>
      <c r="R82" s="791">
        <f t="shared" si="20"/>
        <v>0</v>
      </c>
    </row>
    <row r="83" spans="1:18" s="755" customFormat="1" ht="27" customHeight="1" x14ac:dyDescent="0.25">
      <c r="A83" s="723">
        <f t="shared" si="21"/>
        <v>71</v>
      </c>
      <c r="B83" s="809" t="s">
        <v>239</v>
      </c>
      <c r="C83" s="795">
        <f t="shared" ref="C83:C86" si="22">D83+F83</f>
        <v>1000</v>
      </c>
      <c r="D83" s="736">
        <v>1000</v>
      </c>
      <c r="E83" s="794">
        <v>55</v>
      </c>
      <c r="F83" s="808"/>
      <c r="G83" s="795"/>
      <c r="H83" s="736"/>
      <c r="I83" s="736"/>
      <c r="J83" s="727"/>
      <c r="K83" s="796"/>
      <c r="L83" s="736"/>
      <c r="M83" s="736"/>
      <c r="N83" s="738"/>
      <c r="O83" s="805">
        <f>C83+G83+K83</f>
        <v>1000</v>
      </c>
      <c r="P83" s="790">
        <f>D83+H83+L83</f>
        <v>1000</v>
      </c>
      <c r="Q83" s="790">
        <f>E83+I83+M83</f>
        <v>55</v>
      </c>
      <c r="R83" s="791">
        <f>F83+J83+N83</f>
        <v>0</v>
      </c>
    </row>
    <row r="84" spans="1:18" s="755" customFormat="1" ht="14.45" customHeight="1" x14ac:dyDescent="0.25">
      <c r="A84" s="723">
        <f t="shared" si="21"/>
        <v>72</v>
      </c>
      <c r="B84" s="718" t="s">
        <v>436</v>
      </c>
      <c r="C84" s="795">
        <f t="shared" si="22"/>
        <v>50</v>
      </c>
      <c r="D84" s="736">
        <v>50</v>
      </c>
      <c r="E84" s="794"/>
      <c r="F84" s="808"/>
      <c r="G84" s="795">
        <v>7.8</v>
      </c>
      <c r="H84" s="736">
        <v>7.8</v>
      </c>
      <c r="I84" s="736"/>
      <c r="J84" s="727"/>
      <c r="K84" s="796"/>
      <c r="L84" s="736"/>
      <c r="M84" s="736"/>
      <c r="N84" s="738"/>
      <c r="O84" s="805">
        <f>C84+G84+K84</f>
        <v>57.8</v>
      </c>
      <c r="P84" s="790">
        <f>D84+H84+L84</f>
        <v>57.8</v>
      </c>
      <c r="Q84" s="790"/>
      <c r="R84" s="791"/>
    </row>
    <row r="85" spans="1:18" s="755" customFormat="1" ht="14.1" customHeight="1" x14ac:dyDescent="0.25">
      <c r="A85" s="723">
        <f t="shared" si="21"/>
        <v>73</v>
      </c>
      <c r="B85" s="252" t="s">
        <v>179</v>
      </c>
      <c r="C85" s="795">
        <f t="shared" si="22"/>
        <v>3</v>
      </c>
      <c r="D85" s="736">
        <v>3</v>
      </c>
      <c r="E85" s="794"/>
      <c r="F85" s="808"/>
      <c r="G85" s="795"/>
      <c r="H85" s="736"/>
      <c r="I85" s="736"/>
      <c r="J85" s="727"/>
      <c r="K85" s="796"/>
      <c r="L85" s="736"/>
      <c r="M85" s="736"/>
      <c r="N85" s="738"/>
      <c r="O85" s="805">
        <f t="shared" si="20"/>
        <v>3</v>
      </c>
      <c r="P85" s="790">
        <f t="shared" si="20"/>
        <v>3</v>
      </c>
      <c r="Q85" s="790">
        <f t="shared" si="20"/>
        <v>0</v>
      </c>
      <c r="R85" s="791">
        <f t="shared" si="20"/>
        <v>0</v>
      </c>
    </row>
    <row r="86" spans="1:18" s="755" customFormat="1" ht="15" customHeight="1" thickBot="1" x14ac:dyDescent="0.3">
      <c r="A86" s="723">
        <f t="shared" si="21"/>
        <v>74</v>
      </c>
      <c r="B86" s="810" t="s">
        <v>335</v>
      </c>
      <c r="C86" s="811">
        <f t="shared" si="22"/>
        <v>280</v>
      </c>
      <c r="D86" s="812">
        <v>280</v>
      </c>
      <c r="E86" s="813"/>
      <c r="F86" s="814"/>
      <c r="G86" s="811"/>
      <c r="H86" s="812"/>
      <c r="I86" s="812"/>
      <c r="J86" s="815"/>
      <c r="K86" s="816"/>
      <c r="L86" s="812"/>
      <c r="M86" s="812"/>
      <c r="N86" s="817"/>
      <c r="O86" s="818">
        <f t="shared" si="20"/>
        <v>280</v>
      </c>
      <c r="P86" s="819">
        <f t="shared" si="20"/>
        <v>280</v>
      </c>
      <c r="Q86" s="819">
        <f t="shared" si="20"/>
        <v>0</v>
      </c>
      <c r="R86" s="820">
        <f t="shared" si="20"/>
        <v>0</v>
      </c>
    </row>
    <row r="87" spans="1:18" s="755" customFormat="1" ht="14.1" customHeight="1" thickBot="1" x14ac:dyDescent="0.3">
      <c r="A87" s="723">
        <f t="shared" si="21"/>
        <v>75</v>
      </c>
      <c r="B87" s="869" t="s">
        <v>76</v>
      </c>
      <c r="C87" s="885">
        <f t="shared" ref="C87:N87" si="23">C71</f>
        <v>1924.6279999999999</v>
      </c>
      <c r="D87" s="886">
        <f t="shared" si="23"/>
        <v>1924.6279999999999</v>
      </c>
      <c r="E87" s="886">
        <f t="shared" si="23"/>
        <v>55</v>
      </c>
      <c r="F87" s="887">
        <f t="shared" si="23"/>
        <v>0</v>
      </c>
      <c r="G87" s="885">
        <f t="shared" si="23"/>
        <v>7.8</v>
      </c>
      <c r="H87" s="886">
        <f t="shared" si="23"/>
        <v>7.8</v>
      </c>
      <c r="I87" s="886">
        <f t="shared" si="23"/>
        <v>0</v>
      </c>
      <c r="J87" s="888">
        <f t="shared" si="23"/>
        <v>0</v>
      </c>
      <c r="K87" s="887">
        <f t="shared" si="23"/>
        <v>0</v>
      </c>
      <c r="L87" s="886">
        <f t="shared" si="23"/>
        <v>0</v>
      </c>
      <c r="M87" s="886">
        <f t="shared" si="23"/>
        <v>0</v>
      </c>
      <c r="N87" s="887">
        <f t="shared" si="23"/>
        <v>0</v>
      </c>
      <c r="O87" s="870">
        <f>C87+G87+K87</f>
        <v>1932.4279999999999</v>
      </c>
      <c r="P87" s="871">
        <f t="shared" si="20"/>
        <v>1932.4279999999999</v>
      </c>
      <c r="Q87" s="871">
        <f t="shared" si="20"/>
        <v>55</v>
      </c>
      <c r="R87" s="873">
        <f t="shared" si="20"/>
        <v>0</v>
      </c>
    </row>
    <row r="88" spans="1:18" s="755" customFormat="1" ht="14.1" customHeight="1" thickBot="1" x14ac:dyDescent="0.3">
      <c r="A88" s="723">
        <f t="shared" si="21"/>
        <v>76</v>
      </c>
      <c r="B88" s="1188" t="s">
        <v>97</v>
      </c>
      <c r="C88" s="1186"/>
      <c r="D88" s="1186"/>
      <c r="E88" s="1186"/>
      <c r="F88" s="1186"/>
      <c r="G88" s="1186"/>
      <c r="H88" s="1186"/>
      <c r="I88" s="1186"/>
      <c r="J88" s="1186"/>
      <c r="K88" s="1186"/>
      <c r="L88" s="1186"/>
      <c r="M88" s="1186"/>
      <c r="N88" s="1186"/>
      <c r="O88" s="1186"/>
      <c r="P88" s="1186"/>
      <c r="Q88" s="1186"/>
      <c r="R88" s="1187"/>
    </row>
    <row r="89" spans="1:18" s="755" customFormat="1" ht="14.1" customHeight="1" x14ac:dyDescent="0.25">
      <c r="A89" s="723">
        <f t="shared" si="21"/>
        <v>77</v>
      </c>
      <c r="B89" s="876" t="s">
        <v>90</v>
      </c>
      <c r="C89" s="838">
        <f>C90+C99+C108+C111+C112+C113+C114+C118+C116+C117</f>
        <v>2956.1750000000002</v>
      </c>
      <c r="D89" s="836">
        <f t="shared" ref="D89:R89" si="24">D90+D99+D108+D111+D112+D113+D114+D118+D116+D117</f>
        <v>1356.175</v>
      </c>
      <c r="E89" s="836">
        <f t="shared" si="24"/>
        <v>0</v>
      </c>
      <c r="F89" s="837">
        <f t="shared" si="24"/>
        <v>1600</v>
      </c>
      <c r="G89" s="838">
        <f t="shared" si="24"/>
        <v>273.7</v>
      </c>
      <c r="H89" s="836">
        <f t="shared" si="24"/>
        <v>0</v>
      </c>
      <c r="I89" s="836">
        <f t="shared" si="24"/>
        <v>0</v>
      </c>
      <c r="J89" s="837">
        <f t="shared" si="24"/>
        <v>273.7</v>
      </c>
      <c r="K89" s="838">
        <f t="shared" si="24"/>
        <v>0</v>
      </c>
      <c r="L89" s="836">
        <f t="shared" si="24"/>
        <v>0</v>
      </c>
      <c r="M89" s="836">
        <f t="shared" si="24"/>
        <v>0</v>
      </c>
      <c r="N89" s="837">
        <f t="shared" si="24"/>
        <v>0</v>
      </c>
      <c r="O89" s="838">
        <f t="shared" si="24"/>
        <v>3229.875</v>
      </c>
      <c r="P89" s="836">
        <f t="shared" si="24"/>
        <v>1356.175</v>
      </c>
      <c r="Q89" s="836">
        <f t="shared" si="24"/>
        <v>0</v>
      </c>
      <c r="R89" s="840">
        <f t="shared" si="24"/>
        <v>1873.7</v>
      </c>
    </row>
    <row r="90" spans="1:18" s="755" customFormat="1" ht="24.75" customHeight="1" x14ac:dyDescent="0.25">
      <c r="A90" s="723">
        <f t="shared" si="21"/>
        <v>78</v>
      </c>
      <c r="B90" s="747" t="s">
        <v>180</v>
      </c>
      <c r="C90" s="789">
        <f>C91+C92+C93+C94+C95+C96+C97+C98</f>
        <v>180.2</v>
      </c>
      <c r="D90" s="790">
        <f>D91+D92+D93+D94+D95+D96+D97+D98</f>
        <v>180.2</v>
      </c>
      <c r="E90" s="790">
        <f>E91+E92+E93+E94+E95+E96+E97+E98</f>
        <v>0</v>
      </c>
      <c r="F90" s="889">
        <f>F91+F92+F93+F94+F95+F96+F97+F98</f>
        <v>0</v>
      </c>
      <c r="G90" s="890"/>
      <c r="H90" s="729"/>
      <c r="I90" s="729"/>
      <c r="J90" s="843"/>
      <c r="K90" s="890"/>
      <c r="L90" s="729"/>
      <c r="M90" s="729"/>
      <c r="N90" s="890"/>
      <c r="O90" s="764">
        <f>C90+G90+K90</f>
        <v>180.2</v>
      </c>
      <c r="P90" s="733">
        <f>D90+H90+L90</f>
        <v>180.2</v>
      </c>
      <c r="Q90" s="733">
        <f>E90+I90+M90</f>
        <v>0</v>
      </c>
      <c r="R90" s="734">
        <f>F90+J90+N90</f>
        <v>0</v>
      </c>
    </row>
    <row r="91" spans="1:18" s="755" customFormat="1" ht="14.1" customHeight="1" x14ac:dyDescent="0.25">
      <c r="A91" s="723">
        <f t="shared" si="21"/>
        <v>79</v>
      </c>
      <c r="B91" s="797" t="s">
        <v>69</v>
      </c>
      <c r="C91" s="891">
        <f t="shared" ref="C91:C98" si="25">D91+F91</f>
        <v>17</v>
      </c>
      <c r="D91" s="736">
        <v>17</v>
      </c>
      <c r="E91" s="736"/>
      <c r="F91" s="727"/>
      <c r="G91" s="728"/>
      <c r="H91" s="729"/>
      <c r="I91" s="729"/>
      <c r="J91" s="730"/>
      <c r="K91" s="728"/>
      <c r="L91" s="729"/>
      <c r="M91" s="729"/>
      <c r="N91" s="763"/>
      <c r="O91" s="764">
        <f t="shared" ref="O91:R118" si="26">C91+G91+K91</f>
        <v>17</v>
      </c>
      <c r="P91" s="733">
        <f t="shared" si="26"/>
        <v>17</v>
      </c>
      <c r="Q91" s="733">
        <f t="shared" si="26"/>
        <v>0</v>
      </c>
      <c r="R91" s="734">
        <f t="shared" si="26"/>
        <v>0</v>
      </c>
    </row>
    <row r="92" spans="1:18" s="755" customFormat="1" ht="14.1" customHeight="1" x14ac:dyDescent="0.25">
      <c r="A92" s="723">
        <f t="shared" si="21"/>
        <v>80</v>
      </c>
      <c r="B92" s="797" t="s">
        <v>70</v>
      </c>
      <c r="C92" s="891">
        <f t="shared" si="25"/>
        <v>2.5</v>
      </c>
      <c r="D92" s="761">
        <v>2.5</v>
      </c>
      <c r="E92" s="736"/>
      <c r="F92" s="727"/>
      <c r="G92" s="728"/>
      <c r="H92" s="729"/>
      <c r="I92" s="729"/>
      <c r="J92" s="730"/>
      <c r="K92" s="728"/>
      <c r="L92" s="729"/>
      <c r="M92" s="729"/>
      <c r="N92" s="763"/>
      <c r="O92" s="892">
        <f t="shared" si="26"/>
        <v>2.5</v>
      </c>
      <c r="P92" s="733">
        <f t="shared" si="26"/>
        <v>2.5</v>
      </c>
      <c r="Q92" s="733">
        <f t="shared" si="26"/>
        <v>0</v>
      </c>
      <c r="R92" s="734">
        <f t="shared" si="26"/>
        <v>0</v>
      </c>
    </row>
    <row r="93" spans="1:18" s="755" customFormat="1" ht="14.1" customHeight="1" x14ac:dyDescent="0.25">
      <c r="A93" s="723">
        <f t="shared" si="21"/>
        <v>81</v>
      </c>
      <c r="B93" s="797" t="s">
        <v>67</v>
      </c>
      <c r="C93" s="891">
        <f t="shared" si="25"/>
        <v>52</v>
      </c>
      <c r="D93" s="725">
        <v>52</v>
      </c>
      <c r="E93" s="736"/>
      <c r="F93" s="727"/>
      <c r="G93" s="728"/>
      <c r="H93" s="729"/>
      <c r="I93" s="729"/>
      <c r="J93" s="730"/>
      <c r="K93" s="728"/>
      <c r="L93" s="729"/>
      <c r="M93" s="729"/>
      <c r="N93" s="763"/>
      <c r="O93" s="892">
        <f t="shared" si="26"/>
        <v>52</v>
      </c>
      <c r="P93" s="733">
        <f t="shared" si="26"/>
        <v>52</v>
      </c>
      <c r="Q93" s="733">
        <f t="shared" si="26"/>
        <v>0</v>
      </c>
      <c r="R93" s="734">
        <f t="shared" si="26"/>
        <v>0</v>
      </c>
    </row>
    <row r="94" spans="1:18" s="755" customFormat="1" ht="14.1" customHeight="1" x14ac:dyDescent="0.25">
      <c r="A94" s="723">
        <f t="shared" si="21"/>
        <v>82</v>
      </c>
      <c r="B94" s="797" t="s">
        <v>71</v>
      </c>
      <c r="C94" s="891">
        <f t="shared" si="25"/>
        <v>10</v>
      </c>
      <c r="D94" s="725">
        <v>10</v>
      </c>
      <c r="E94" s="799"/>
      <c r="F94" s="802"/>
      <c r="G94" s="893"/>
      <c r="H94" s="894"/>
      <c r="I94" s="894"/>
      <c r="J94" s="895"/>
      <c r="K94" s="893"/>
      <c r="L94" s="894"/>
      <c r="M94" s="894"/>
      <c r="N94" s="896"/>
      <c r="O94" s="732">
        <f t="shared" si="26"/>
        <v>10</v>
      </c>
      <c r="P94" s="897">
        <f t="shared" si="26"/>
        <v>10</v>
      </c>
      <c r="Q94" s="897">
        <f t="shared" si="26"/>
        <v>0</v>
      </c>
      <c r="R94" s="734">
        <f t="shared" si="26"/>
        <v>0</v>
      </c>
    </row>
    <row r="95" spans="1:18" s="755" customFormat="1" ht="14.1" customHeight="1" x14ac:dyDescent="0.25">
      <c r="A95" s="723">
        <f t="shared" si="21"/>
        <v>83</v>
      </c>
      <c r="B95" s="797" t="s">
        <v>72</v>
      </c>
      <c r="C95" s="891">
        <f t="shared" si="25"/>
        <v>7.5</v>
      </c>
      <c r="D95" s="725">
        <v>7.5</v>
      </c>
      <c r="E95" s="736"/>
      <c r="F95" s="727"/>
      <c r="G95" s="728"/>
      <c r="H95" s="729"/>
      <c r="I95" s="729"/>
      <c r="J95" s="730"/>
      <c r="K95" s="728"/>
      <c r="L95" s="729"/>
      <c r="M95" s="729"/>
      <c r="N95" s="763"/>
      <c r="O95" s="732">
        <f t="shared" si="26"/>
        <v>7.5</v>
      </c>
      <c r="P95" s="733">
        <f t="shared" si="26"/>
        <v>7.5</v>
      </c>
      <c r="Q95" s="733">
        <f t="shared" si="26"/>
        <v>0</v>
      </c>
      <c r="R95" s="734">
        <f t="shared" si="26"/>
        <v>0</v>
      </c>
    </row>
    <row r="96" spans="1:18" s="755" customFormat="1" ht="14.1" customHeight="1" x14ac:dyDescent="0.25">
      <c r="A96" s="723">
        <f t="shared" si="21"/>
        <v>84</v>
      </c>
      <c r="B96" s="797" t="s">
        <v>73</v>
      </c>
      <c r="C96" s="891">
        <f t="shared" si="25"/>
        <v>21</v>
      </c>
      <c r="D96" s="725">
        <v>21</v>
      </c>
      <c r="E96" s="736"/>
      <c r="F96" s="727"/>
      <c r="G96" s="728"/>
      <c r="H96" s="729"/>
      <c r="I96" s="729"/>
      <c r="J96" s="730"/>
      <c r="K96" s="728"/>
      <c r="L96" s="729"/>
      <c r="M96" s="729"/>
      <c r="N96" s="763"/>
      <c r="O96" s="732">
        <f t="shared" si="26"/>
        <v>21</v>
      </c>
      <c r="P96" s="733">
        <f t="shared" si="26"/>
        <v>21</v>
      </c>
      <c r="Q96" s="733">
        <f t="shared" si="26"/>
        <v>0</v>
      </c>
      <c r="R96" s="734">
        <f t="shared" si="26"/>
        <v>0</v>
      </c>
    </row>
    <row r="97" spans="1:18" s="755" customFormat="1" ht="14.1" customHeight="1" x14ac:dyDescent="0.25">
      <c r="A97" s="723">
        <f t="shared" si="21"/>
        <v>85</v>
      </c>
      <c r="B97" s="797" t="s">
        <v>74</v>
      </c>
      <c r="C97" s="891">
        <f t="shared" si="25"/>
        <v>15</v>
      </c>
      <c r="D97" s="725">
        <v>15</v>
      </c>
      <c r="E97" s="736"/>
      <c r="F97" s="727"/>
      <c r="G97" s="728"/>
      <c r="H97" s="729"/>
      <c r="I97" s="729"/>
      <c r="J97" s="730"/>
      <c r="K97" s="728"/>
      <c r="L97" s="729"/>
      <c r="M97" s="729"/>
      <c r="N97" s="763"/>
      <c r="O97" s="732">
        <f t="shared" si="26"/>
        <v>15</v>
      </c>
      <c r="P97" s="733">
        <f t="shared" si="26"/>
        <v>15</v>
      </c>
      <c r="Q97" s="733">
        <f t="shared" si="26"/>
        <v>0</v>
      </c>
      <c r="R97" s="734">
        <f t="shared" si="26"/>
        <v>0</v>
      </c>
    </row>
    <row r="98" spans="1:18" s="755" customFormat="1" ht="14.1" customHeight="1" x14ac:dyDescent="0.25">
      <c r="A98" s="723">
        <f t="shared" si="21"/>
        <v>86</v>
      </c>
      <c r="B98" s="69" t="s">
        <v>68</v>
      </c>
      <c r="C98" s="891">
        <f t="shared" si="25"/>
        <v>55.2</v>
      </c>
      <c r="D98" s="725">
        <v>55.2</v>
      </c>
      <c r="E98" s="744"/>
      <c r="F98" s="898"/>
      <c r="G98" s="728"/>
      <c r="H98" s="729"/>
      <c r="I98" s="729"/>
      <c r="J98" s="730"/>
      <c r="K98" s="728"/>
      <c r="L98" s="729"/>
      <c r="M98" s="729"/>
      <c r="N98" s="763"/>
      <c r="O98" s="732">
        <f t="shared" si="26"/>
        <v>55.2</v>
      </c>
      <c r="P98" s="733">
        <f t="shared" si="26"/>
        <v>55.2</v>
      </c>
      <c r="Q98" s="733">
        <f t="shared" si="26"/>
        <v>0</v>
      </c>
      <c r="R98" s="734">
        <f t="shared" si="26"/>
        <v>0</v>
      </c>
    </row>
    <row r="99" spans="1:18" s="755" customFormat="1" ht="14.1" customHeight="1" x14ac:dyDescent="0.25">
      <c r="A99" s="723">
        <f t="shared" si="21"/>
        <v>87</v>
      </c>
      <c r="B99" s="747" t="s">
        <v>181</v>
      </c>
      <c r="C99" s="899">
        <f>C100+C101+C102+C103+C104+C105+C106+C107</f>
        <v>196.8</v>
      </c>
      <c r="D99" s="790">
        <f>D100+D101+D102+D103+D104+D105+D106+D107</f>
        <v>196.8</v>
      </c>
      <c r="E99" s="790">
        <f>E100+E101+E102+E103+E104+E105+E106+E107</f>
        <v>0</v>
      </c>
      <c r="F99" s="900">
        <f>F100+F101+F102+F103+F104+F105+F106+F107</f>
        <v>0</v>
      </c>
      <c r="G99" s="728"/>
      <c r="H99" s="729"/>
      <c r="I99" s="729"/>
      <c r="J99" s="730"/>
      <c r="K99" s="728"/>
      <c r="L99" s="729"/>
      <c r="M99" s="729"/>
      <c r="N99" s="763"/>
      <c r="O99" s="732">
        <f t="shared" si="26"/>
        <v>196.8</v>
      </c>
      <c r="P99" s="733">
        <f t="shared" si="26"/>
        <v>196.8</v>
      </c>
      <c r="Q99" s="733">
        <f t="shared" si="26"/>
        <v>0</v>
      </c>
      <c r="R99" s="734">
        <f t="shared" si="26"/>
        <v>0</v>
      </c>
    </row>
    <row r="100" spans="1:18" s="755" customFormat="1" ht="14.1" customHeight="1" x14ac:dyDescent="0.25">
      <c r="A100" s="723">
        <f t="shared" si="21"/>
        <v>88</v>
      </c>
      <c r="B100" s="797" t="s">
        <v>69</v>
      </c>
      <c r="C100" s="891">
        <f t="shared" ref="C100:C107" si="27">D100+F100</f>
        <v>18.5</v>
      </c>
      <c r="D100" s="725">
        <v>18.5</v>
      </c>
      <c r="E100" s="736"/>
      <c r="F100" s="727"/>
      <c r="G100" s="728"/>
      <c r="H100" s="729"/>
      <c r="I100" s="729"/>
      <c r="J100" s="730"/>
      <c r="K100" s="728"/>
      <c r="L100" s="729"/>
      <c r="M100" s="729"/>
      <c r="N100" s="763"/>
      <c r="O100" s="732">
        <f t="shared" si="26"/>
        <v>18.5</v>
      </c>
      <c r="P100" s="733">
        <f t="shared" si="26"/>
        <v>18.5</v>
      </c>
      <c r="Q100" s="733">
        <f t="shared" si="26"/>
        <v>0</v>
      </c>
      <c r="R100" s="734">
        <f t="shared" si="26"/>
        <v>0</v>
      </c>
    </row>
    <row r="101" spans="1:18" s="755" customFormat="1" ht="14.1" customHeight="1" x14ac:dyDescent="0.25">
      <c r="A101" s="723">
        <f t="shared" si="21"/>
        <v>89</v>
      </c>
      <c r="B101" s="797" t="s">
        <v>70</v>
      </c>
      <c r="C101" s="891">
        <f t="shared" si="27"/>
        <v>6</v>
      </c>
      <c r="D101" s="725">
        <v>6</v>
      </c>
      <c r="E101" s="736"/>
      <c r="F101" s="727"/>
      <c r="G101" s="728"/>
      <c r="H101" s="729"/>
      <c r="I101" s="729"/>
      <c r="J101" s="730"/>
      <c r="K101" s="728"/>
      <c r="L101" s="729"/>
      <c r="M101" s="729"/>
      <c r="N101" s="763"/>
      <c r="O101" s="732">
        <f t="shared" si="26"/>
        <v>6</v>
      </c>
      <c r="P101" s="733">
        <f t="shared" si="26"/>
        <v>6</v>
      </c>
      <c r="Q101" s="733">
        <f t="shared" si="26"/>
        <v>0</v>
      </c>
      <c r="R101" s="734">
        <f t="shared" si="26"/>
        <v>0</v>
      </c>
    </row>
    <row r="102" spans="1:18" s="755" customFormat="1" ht="14.1" customHeight="1" x14ac:dyDescent="0.25">
      <c r="A102" s="723">
        <f t="shared" si="21"/>
        <v>90</v>
      </c>
      <c r="B102" s="797" t="s">
        <v>67</v>
      </c>
      <c r="C102" s="891">
        <f t="shared" si="27"/>
        <v>62</v>
      </c>
      <c r="D102" s="725">
        <v>62</v>
      </c>
      <c r="E102" s="736"/>
      <c r="F102" s="727"/>
      <c r="G102" s="728"/>
      <c r="H102" s="729"/>
      <c r="I102" s="729"/>
      <c r="J102" s="730"/>
      <c r="K102" s="728"/>
      <c r="L102" s="729"/>
      <c r="M102" s="729"/>
      <c r="N102" s="763"/>
      <c r="O102" s="732">
        <f t="shared" si="26"/>
        <v>62</v>
      </c>
      <c r="P102" s="733">
        <f t="shared" si="26"/>
        <v>62</v>
      </c>
      <c r="Q102" s="733">
        <f t="shared" si="26"/>
        <v>0</v>
      </c>
      <c r="R102" s="734">
        <f t="shared" si="26"/>
        <v>0</v>
      </c>
    </row>
    <row r="103" spans="1:18" s="755" customFormat="1" ht="14.1" customHeight="1" x14ac:dyDescent="0.25">
      <c r="A103" s="723">
        <f t="shared" si="21"/>
        <v>91</v>
      </c>
      <c r="B103" s="797" t="s">
        <v>71</v>
      </c>
      <c r="C103" s="891">
        <f t="shared" si="27"/>
        <v>11</v>
      </c>
      <c r="D103" s="725">
        <v>11</v>
      </c>
      <c r="E103" s="736"/>
      <c r="F103" s="727"/>
      <c r="G103" s="728"/>
      <c r="H103" s="729"/>
      <c r="I103" s="729"/>
      <c r="J103" s="730"/>
      <c r="K103" s="728"/>
      <c r="L103" s="729"/>
      <c r="M103" s="729"/>
      <c r="N103" s="763"/>
      <c r="O103" s="732">
        <f t="shared" si="26"/>
        <v>11</v>
      </c>
      <c r="P103" s="733">
        <f t="shared" si="26"/>
        <v>11</v>
      </c>
      <c r="Q103" s="733">
        <f t="shared" si="26"/>
        <v>0</v>
      </c>
      <c r="R103" s="734">
        <f t="shared" si="26"/>
        <v>0</v>
      </c>
    </row>
    <row r="104" spans="1:18" s="755" customFormat="1" ht="14.1" customHeight="1" x14ac:dyDescent="0.25">
      <c r="A104" s="723">
        <f t="shared" si="21"/>
        <v>92</v>
      </c>
      <c r="B104" s="797" t="s">
        <v>72</v>
      </c>
      <c r="C104" s="891">
        <f t="shared" si="27"/>
        <v>5.5</v>
      </c>
      <c r="D104" s="725">
        <v>5.5</v>
      </c>
      <c r="E104" s="736"/>
      <c r="F104" s="727"/>
      <c r="G104" s="728"/>
      <c r="H104" s="729"/>
      <c r="I104" s="729"/>
      <c r="J104" s="730"/>
      <c r="K104" s="728"/>
      <c r="L104" s="729"/>
      <c r="M104" s="729"/>
      <c r="N104" s="763"/>
      <c r="O104" s="732">
        <f t="shared" si="26"/>
        <v>5.5</v>
      </c>
      <c r="P104" s="733">
        <f t="shared" si="26"/>
        <v>5.5</v>
      </c>
      <c r="Q104" s="733">
        <f t="shared" si="26"/>
        <v>0</v>
      </c>
      <c r="R104" s="734">
        <f t="shared" si="26"/>
        <v>0</v>
      </c>
    </row>
    <row r="105" spans="1:18" s="755" customFormat="1" ht="14.1" customHeight="1" x14ac:dyDescent="0.25">
      <c r="A105" s="723">
        <f t="shared" si="21"/>
        <v>93</v>
      </c>
      <c r="B105" s="797" t="s">
        <v>73</v>
      </c>
      <c r="C105" s="891">
        <f t="shared" si="27"/>
        <v>20.8</v>
      </c>
      <c r="D105" s="725">
        <v>20.8</v>
      </c>
      <c r="E105" s="736"/>
      <c r="F105" s="727"/>
      <c r="G105" s="728"/>
      <c r="H105" s="729"/>
      <c r="I105" s="729"/>
      <c r="J105" s="730"/>
      <c r="K105" s="728"/>
      <c r="L105" s="729"/>
      <c r="M105" s="729"/>
      <c r="N105" s="763"/>
      <c r="O105" s="732">
        <f t="shared" si="26"/>
        <v>20.8</v>
      </c>
      <c r="P105" s="733">
        <f t="shared" si="26"/>
        <v>20.8</v>
      </c>
      <c r="Q105" s="733">
        <f t="shared" si="26"/>
        <v>0</v>
      </c>
      <c r="R105" s="734">
        <f t="shared" si="26"/>
        <v>0</v>
      </c>
    </row>
    <row r="106" spans="1:18" s="755" customFormat="1" ht="14.1" customHeight="1" x14ac:dyDescent="0.25">
      <c r="A106" s="723">
        <f t="shared" si="21"/>
        <v>94</v>
      </c>
      <c r="B106" s="807" t="s">
        <v>74</v>
      </c>
      <c r="C106" s="891">
        <f t="shared" si="27"/>
        <v>8</v>
      </c>
      <c r="D106" s="725">
        <v>8</v>
      </c>
      <c r="E106" s="736"/>
      <c r="F106" s="727"/>
      <c r="G106" s="728"/>
      <c r="H106" s="729"/>
      <c r="I106" s="729"/>
      <c r="J106" s="730"/>
      <c r="K106" s="728"/>
      <c r="L106" s="729"/>
      <c r="M106" s="729"/>
      <c r="N106" s="763"/>
      <c r="O106" s="732">
        <f t="shared" si="26"/>
        <v>8</v>
      </c>
      <c r="P106" s="733">
        <f t="shared" si="26"/>
        <v>8</v>
      </c>
      <c r="Q106" s="733">
        <f t="shared" si="26"/>
        <v>0</v>
      </c>
      <c r="R106" s="734">
        <f t="shared" si="26"/>
        <v>0</v>
      </c>
    </row>
    <row r="107" spans="1:18" s="755" customFormat="1" ht="14.1" customHeight="1" x14ac:dyDescent="0.25">
      <c r="A107" s="723">
        <f t="shared" si="21"/>
        <v>95</v>
      </c>
      <c r="B107" s="69" t="s">
        <v>68</v>
      </c>
      <c r="C107" s="891">
        <f t="shared" si="27"/>
        <v>65</v>
      </c>
      <c r="D107" s="725">
        <v>65</v>
      </c>
      <c r="E107" s="744"/>
      <c r="F107" s="898"/>
      <c r="G107" s="728"/>
      <c r="H107" s="729"/>
      <c r="I107" s="729"/>
      <c r="J107" s="730"/>
      <c r="K107" s="728"/>
      <c r="L107" s="729"/>
      <c r="M107" s="729"/>
      <c r="N107" s="763"/>
      <c r="O107" s="732">
        <f t="shared" si="26"/>
        <v>65</v>
      </c>
      <c r="P107" s="733">
        <f t="shared" si="26"/>
        <v>65</v>
      </c>
      <c r="Q107" s="733">
        <f t="shared" si="26"/>
        <v>0</v>
      </c>
      <c r="R107" s="734">
        <f t="shared" si="26"/>
        <v>0</v>
      </c>
    </row>
    <row r="108" spans="1:18" s="755" customFormat="1" ht="14.1" customHeight="1" x14ac:dyDescent="0.25">
      <c r="A108" s="723">
        <f t="shared" si="21"/>
        <v>96</v>
      </c>
      <c r="B108" s="859" t="s">
        <v>182</v>
      </c>
      <c r="C108" s="899">
        <f>C109+C110</f>
        <v>520</v>
      </c>
      <c r="D108" s="790">
        <f>D109+D110</f>
        <v>520</v>
      </c>
      <c r="E108" s="790">
        <f>E109+E110</f>
        <v>0</v>
      </c>
      <c r="F108" s="900">
        <f>F109+F110</f>
        <v>0</v>
      </c>
      <c r="G108" s="728"/>
      <c r="H108" s="729"/>
      <c r="I108" s="729"/>
      <c r="J108" s="730"/>
      <c r="K108" s="728"/>
      <c r="L108" s="729"/>
      <c r="M108" s="729"/>
      <c r="N108" s="763"/>
      <c r="O108" s="732">
        <f t="shared" si="26"/>
        <v>520</v>
      </c>
      <c r="P108" s="733">
        <f t="shared" si="26"/>
        <v>520</v>
      </c>
      <c r="Q108" s="733">
        <f t="shared" si="26"/>
        <v>0</v>
      </c>
      <c r="R108" s="734">
        <f t="shared" si="26"/>
        <v>0</v>
      </c>
    </row>
    <row r="109" spans="1:18" s="755" customFormat="1" ht="14.1" customHeight="1" x14ac:dyDescent="0.25">
      <c r="A109" s="723">
        <f t="shared" si="21"/>
        <v>97</v>
      </c>
      <c r="B109" s="807" t="s">
        <v>67</v>
      </c>
      <c r="C109" s="901">
        <f t="shared" ref="C109:C118" si="28">D109+F109</f>
        <v>240</v>
      </c>
      <c r="D109" s="725">
        <v>240</v>
      </c>
      <c r="E109" s="799"/>
      <c r="F109" s="902"/>
      <c r="G109" s="728"/>
      <c r="H109" s="729"/>
      <c r="I109" s="729"/>
      <c r="J109" s="730"/>
      <c r="K109" s="728"/>
      <c r="L109" s="729"/>
      <c r="M109" s="729"/>
      <c r="N109" s="763"/>
      <c r="O109" s="732">
        <f t="shared" si="26"/>
        <v>240</v>
      </c>
      <c r="P109" s="733">
        <f t="shared" si="26"/>
        <v>240</v>
      </c>
      <c r="Q109" s="733">
        <f t="shared" si="26"/>
        <v>0</v>
      </c>
      <c r="R109" s="734">
        <f t="shared" si="26"/>
        <v>0</v>
      </c>
    </row>
    <row r="110" spans="1:18" s="755" customFormat="1" ht="14.1" customHeight="1" x14ac:dyDescent="0.25">
      <c r="A110" s="723">
        <f t="shared" si="21"/>
        <v>98</v>
      </c>
      <c r="B110" s="855" t="s">
        <v>68</v>
      </c>
      <c r="C110" s="760">
        <f t="shared" si="28"/>
        <v>280</v>
      </c>
      <c r="D110" s="725">
        <v>280</v>
      </c>
      <c r="E110" s="736"/>
      <c r="F110" s="737"/>
      <c r="G110" s="728"/>
      <c r="H110" s="729"/>
      <c r="I110" s="729"/>
      <c r="J110" s="730"/>
      <c r="K110" s="728"/>
      <c r="L110" s="729"/>
      <c r="M110" s="729"/>
      <c r="N110" s="763"/>
      <c r="O110" s="732">
        <f t="shared" si="26"/>
        <v>280</v>
      </c>
      <c r="P110" s="733">
        <f t="shared" si="26"/>
        <v>280</v>
      </c>
      <c r="Q110" s="733">
        <f t="shared" si="26"/>
        <v>0</v>
      </c>
      <c r="R110" s="734">
        <f t="shared" si="26"/>
        <v>0</v>
      </c>
    </row>
    <row r="111" spans="1:18" s="755" customFormat="1" ht="28.5" customHeight="1" x14ac:dyDescent="0.25">
      <c r="A111" s="723">
        <f t="shared" si="21"/>
        <v>99</v>
      </c>
      <c r="B111" s="252" t="s">
        <v>183</v>
      </c>
      <c r="C111" s="760">
        <f t="shared" si="28"/>
        <v>180</v>
      </c>
      <c r="D111" s="725">
        <v>180</v>
      </c>
      <c r="E111" s="761"/>
      <c r="F111" s="762"/>
      <c r="G111" s="728"/>
      <c r="H111" s="729"/>
      <c r="I111" s="729"/>
      <c r="J111" s="730"/>
      <c r="K111" s="728"/>
      <c r="L111" s="729"/>
      <c r="M111" s="729"/>
      <c r="N111" s="763"/>
      <c r="O111" s="764">
        <f t="shared" si="26"/>
        <v>180</v>
      </c>
      <c r="P111" s="733">
        <f t="shared" si="26"/>
        <v>180</v>
      </c>
      <c r="Q111" s="733">
        <f t="shared" si="26"/>
        <v>0</v>
      </c>
      <c r="R111" s="765">
        <f t="shared" si="26"/>
        <v>0</v>
      </c>
    </row>
    <row r="112" spans="1:18" s="755" customFormat="1" ht="36.75" customHeight="1" x14ac:dyDescent="0.25">
      <c r="A112" s="723">
        <f t="shared" si="21"/>
        <v>100</v>
      </c>
      <c r="B112" s="766" t="s">
        <v>184</v>
      </c>
      <c r="C112" s="760">
        <f t="shared" si="28"/>
        <v>93.174999999999997</v>
      </c>
      <c r="D112" s="736">
        <v>93.174999999999997</v>
      </c>
      <c r="E112" s="736"/>
      <c r="F112" s="737"/>
      <c r="G112" s="728"/>
      <c r="H112" s="729"/>
      <c r="I112" s="729"/>
      <c r="J112" s="730"/>
      <c r="K112" s="728"/>
      <c r="L112" s="729"/>
      <c r="M112" s="729"/>
      <c r="N112" s="763"/>
      <c r="O112" s="732">
        <f t="shared" si="26"/>
        <v>93.174999999999997</v>
      </c>
      <c r="P112" s="733">
        <f t="shared" si="26"/>
        <v>93.174999999999997</v>
      </c>
      <c r="Q112" s="733">
        <f t="shared" si="26"/>
        <v>0</v>
      </c>
      <c r="R112" s="734">
        <f t="shared" si="26"/>
        <v>0</v>
      </c>
    </row>
    <row r="113" spans="1:23" s="755" customFormat="1" ht="27" customHeight="1" x14ac:dyDescent="0.25">
      <c r="A113" s="723">
        <f t="shared" si="21"/>
        <v>101</v>
      </c>
      <c r="B113" s="252" t="s">
        <v>185</v>
      </c>
      <c r="C113" s="760">
        <f t="shared" si="28"/>
        <v>20</v>
      </c>
      <c r="D113" s="736">
        <v>20</v>
      </c>
      <c r="E113" s="736"/>
      <c r="F113" s="737"/>
      <c r="G113" s="728"/>
      <c r="H113" s="729"/>
      <c r="I113" s="729"/>
      <c r="J113" s="730"/>
      <c r="K113" s="728"/>
      <c r="L113" s="729"/>
      <c r="M113" s="729"/>
      <c r="N113" s="763"/>
      <c r="O113" s="732">
        <f t="shared" si="26"/>
        <v>20</v>
      </c>
      <c r="P113" s="733">
        <f t="shared" si="26"/>
        <v>20</v>
      </c>
      <c r="Q113" s="733">
        <f t="shared" si="26"/>
        <v>0</v>
      </c>
      <c r="R113" s="734">
        <f t="shared" si="26"/>
        <v>0</v>
      </c>
    </row>
    <row r="114" spans="1:23" s="755" customFormat="1" ht="14.25" customHeight="1" x14ac:dyDescent="0.25">
      <c r="A114" s="723">
        <f t="shared" si="21"/>
        <v>102</v>
      </c>
      <c r="B114" s="102" t="s">
        <v>434</v>
      </c>
      <c r="C114" s="767">
        <f t="shared" si="28"/>
        <v>1600</v>
      </c>
      <c r="D114" s="768"/>
      <c r="E114" s="768"/>
      <c r="F114" s="769">
        <v>1600</v>
      </c>
      <c r="G114" s="770"/>
      <c r="H114" s="771"/>
      <c r="I114" s="771"/>
      <c r="J114" s="772"/>
      <c r="K114" s="728"/>
      <c r="L114" s="729"/>
      <c r="M114" s="729"/>
      <c r="N114" s="763"/>
      <c r="O114" s="732">
        <f t="shared" si="26"/>
        <v>1600</v>
      </c>
      <c r="P114" s="733">
        <f t="shared" si="26"/>
        <v>0</v>
      </c>
      <c r="Q114" s="733">
        <f t="shared" si="26"/>
        <v>0</v>
      </c>
      <c r="R114" s="734">
        <f t="shared" si="26"/>
        <v>1600</v>
      </c>
      <c r="T114" s="773"/>
      <c r="U114" s="773"/>
      <c r="V114" s="773"/>
      <c r="W114" s="773"/>
    </row>
    <row r="115" spans="1:23" s="755" customFormat="1" ht="15" customHeight="1" x14ac:dyDescent="0.25">
      <c r="A115" s="723">
        <f t="shared" si="21"/>
        <v>103</v>
      </c>
      <c r="B115" s="774" t="s">
        <v>399</v>
      </c>
      <c r="C115" s="775">
        <v>680</v>
      </c>
      <c r="D115" s="776"/>
      <c r="E115" s="776"/>
      <c r="F115" s="777">
        <v>680</v>
      </c>
      <c r="G115" s="778">
        <f>H115+J115</f>
        <v>0</v>
      </c>
      <c r="H115" s="779"/>
      <c r="I115" s="779"/>
      <c r="J115" s="780"/>
      <c r="K115" s="781"/>
      <c r="L115" s="782"/>
      <c r="M115" s="782"/>
      <c r="N115" s="783"/>
      <c r="O115" s="784">
        <f t="shared" si="26"/>
        <v>680</v>
      </c>
      <c r="P115" s="785">
        <f t="shared" si="26"/>
        <v>0</v>
      </c>
      <c r="Q115" s="786">
        <f t="shared" si="26"/>
        <v>0</v>
      </c>
      <c r="R115" s="787">
        <f t="shared" si="26"/>
        <v>680</v>
      </c>
      <c r="T115" s="773"/>
      <c r="U115" s="773"/>
      <c r="V115" s="773"/>
      <c r="W115" s="773"/>
    </row>
    <row r="116" spans="1:23" s="755" customFormat="1" ht="62.45" customHeight="1" x14ac:dyDescent="0.25">
      <c r="A116" s="723">
        <f t="shared" si="21"/>
        <v>104</v>
      </c>
      <c r="B116" s="435" t="s">
        <v>368</v>
      </c>
      <c r="C116" s="756"/>
      <c r="D116" s="736"/>
      <c r="E116" s="736"/>
      <c r="F116" s="727"/>
      <c r="G116" s="757">
        <f>H116+J116</f>
        <v>0</v>
      </c>
      <c r="H116" s="758"/>
      <c r="I116" s="758"/>
      <c r="J116" s="759"/>
      <c r="K116" s="752"/>
      <c r="L116" s="753"/>
      <c r="M116" s="753"/>
      <c r="N116" s="754"/>
      <c r="O116" s="732">
        <f t="shared" si="26"/>
        <v>0</v>
      </c>
      <c r="P116" s="733">
        <f t="shared" si="26"/>
        <v>0</v>
      </c>
      <c r="Q116" s="733">
        <f t="shared" si="26"/>
        <v>0</v>
      </c>
      <c r="R116" s="734">
        <f t="shared" si="26"/>
        <v>0</v>
      </c>
    </row>
    <row r="117" spans="1:23" s="755" customFormat="1" ht="28.15" customHeight="1" x14ac:dyDescent="0.25">
      <c r="A117" s="723">
        <f t="shared" si="21"/>
        <v>105</v>
      </c>
      <c r="B117" s="252" t="s">
        <v>187</v>
      </c>
      <c r="C117" s="748"/>
      <c r="D117" s="736"/>
      <c r="E117" s="736"/>
      <c r="F117" s="737"/>
      <c r="G117" s="749">
        <f>H117+J117</f>
        <v>273.7</v>
      </c>
      <c r="H117" s="750"/>
      <c r="I117" s="750"/>
      <c r="J117" s="751">
        <v>273.7</v>
      </c>
      <c r="K117" s="752"/>
      <c r="L117" s="753"/>
      <c r="M117" s="753"/>
      <c r="N117" s="754"/>
      <c r="O117" s="732">
        <f t="shared" ref="O117" si="29">C117+G117+K117</f>
        <v>273.7</v>
      </c>
      <c r="P117" s="733">
        <f t="shared" ref="P117" si="30">D117+H117+L117</f>
        <v>0</v>
      </c>
      <c r="Q117" s="733">
        <f t="shared" ref="Q117" si="31">E117+I117+M117</f>
        <v>0</v>
      </c>
      <c r="R117" s="734">
        <f t="shared" ref="R117" si="32">F117+J117+N117</f>
        <v>273.7</v>
      </c>
    </row>
    <row r="118" spans="1:23" s="755" customFormat="1" ht="15.75" customHeight="1" thickBot="1" x14ac:dyDescent="0.3">
      <c r="A118" s="723">
        <f t="shared" si="21"/>
        <v>106</v>
      </c>
      <c r="B118" s="903" t="s">
        <v>186</v>
      </c>
      <c r="C118" s="904">
        <f t="shared" si="28"/>
        <v>166</v>
      </c>
      <c r="D118" s="905">
        <v>166</v>
      </c>
      <c r="E118" s="905"/>
      <c r="F118" s="906"/>
      <c r="G118" s="907"/>
      <c r="H118" s="908"/>
      <c r="I118" s="908"/>
      <c r="J118" s="909"/>
      <c r="K118" s="910"/>
      <c r="L118" s="866"/>
      <c r="M118" s="866"/>
      <c r="N118" s="911"/>
      <c r="O118" s="912">
        <f t="shared" si="26"/>
        <v>166</v>
      </c>
      <c r="P118" s="832">
        <f t="shared" si="26"/>
        <v>166</v>
      </c>
      <c r="Q118" s="832"/>
      <c r="R118" s="913">
        <f t="shared" si="26"/>
        <v>0</v>
      </c>
    </row>
    <row r="119" spans="1:23" s="755" customFormat="1" ht="14.1" customHeight="1" thickBot="1" x14ac:dyDescent="0.3">
      <c r="A119" s="723">
        <f t="shared" si="21"/>
        <v>107</v>
      </c>
      <c r="B119" s="879" t="s">
        <v>76</v>
      </c>
      <c r="C119" s="868">
        <f t="shared" ref="C119:N119" si="33">C89</f>
        <v>2956.1750000000002</v>
      </c>
      <c r="D119" s="914">
        <f t="shared" si="33"/>
        <v>1356.175</v>
      </c>
      <c r="E119" s="915">
        <f t="shared" si="33"/>
        <v>0</v>
      </c>
      <c r="F119" s="831">
        <f t="shared" si="33"/>
        <v>1600</v>
      </c>
      <c r="G119" s="916">
        <f t="shared" si="33"/>
        <v>273.7</v>
      </c>
      <c r="H119" s="915">
        <f t="shared" si="33"/>
        <v>0</v>
      </c>
      <c r="I119" s="915">
        <f t="shared" si="33"/>
        <v>0</v>
      </c>
      <c r="J119" s="917">
        <f t="shared" si="33"/>
        <v>273.7</v>
      </c>
      <c r="K119" s="918">
        <f t="shared" si="33"/>
        <v>0</v>
      </c>
      <c r="L119" s="915">
        <f t="shared" si="33"/>
        <v>0</v>
      </c>
      <c r="M119" s="915">
        <f t="shared" si="33"/>
        <v>0</v>
      </c>
      <c r="N119" s="918">
        <f t="shared" si="33"/>
        <v>0</v>
      </c>
      <c r="O119" s="919">
        <f>C119+G119+K119</f>
        <v>3229.875</v>
      </c>
      <c r="P119" s="914">
        <f>P89</f>
        <v>1356.175</v>
      </c>
      <c r="Q119" s="914">
        <f>Q89</f>
        <v>0</v>
      </c>
      <c r="R119" s="833">
        <f>R89</f>
        <v>1873.7</v>
      </c>
    </row>
    <row r="120" spans="1:23" s="755" customFormat="1" ht="14.1" customHeight="1" thickBot="1" x14ac:dyDescent="0.3">
      <c r="A120" s="723">
        <f t="shared" si="21"/>
        <v>108</v>
      </c>
      <c r="B120" s="1185" t="s">
        <v>88</v>
      </c>
      <c r="C120" s="1189"/>
      <c r="D120" s="1189"/>
      <c r="E120" s="1189"/>
      <c r="F120" s="1189"/>
      <c r="G120" s="1189"/>
      <c r="H120" s="1189"/>
      <c r="I120" s="1189"/>
      <c r="J120" s="1189"/>
      <c r="K120" s="1189"/>
      <c r="L120" s="1189"/>
      <c r="M120" s="1189"/>
      <c r="N120" s="1189"/>
      <c r="O120" s="1189"/>
      <c r="P120" s="1189"/>
      <c r="Q120" s="1189"/>
      <c r="R120" s="1190"/>
    </row>
    <row r="121" spans="1:23" s="755" customFormat="1" ht="14.1" customHeight="1" x14ac:dyDescent="0.25">
      <c r="A121" s="723">
        <f t="shared" si="21"/>
        <v>109</v>
      </c>
      <c r="B121" s="876" t="s">
        <v>90</v>
      </c>
      <c r="C121" s="958">
        <f>C124+C122+C123</f>
        <v>500</v>
      </c>
      <c r="D121" s="959">
        <f t="shared" ref="D121:R121" si="34">D124+D122+D123</f>
        <v>0</v>
      </c>
      <c r="E121" s="959">
        <f t="shared" si="34"/>
        <v>0</v>
      </c>
      <c r="F121" s="960">
        <f t="shared" si="34"/>
        <v>500</v>
      </c>
      <c r="G121" s="958">
        <f t="shared" si="34"/>
        <v>5664.3899999999994</v>
      </c>
      <c r="H121" s="959">
        <f t="shared" si="34"/>
        <v>351.39600000000002</v>
      </c>
      <c r="I121" s="959">
        <f t="shared" si="34"/>
        <v>4.5999999999999996</v>
      </c>
      <c r="J121" s="960">
        <f t="shared" si="34"/>
        <v>5312.9939999999997</v>
      </c>
      <c r="K121" s="958">
        <f t="shared" si="34"/>
        <v>0</v>
      </c>
      <c r="L121" s="959">
        <f t="shared" si="34"/>
        <v>0</v>
      </c>
      <c r="M121" s="959">
        <f t="shared" si="34"/>
        <v>0</v>
      </c>
      <c r="N121" s="960">
        <f t="shared" si="34"/>
        <v>0</v>
      </c>
      <c r="O121" s="958">
        <f t="shared" si="34"/>
        <v>6164.3899999999994</v>
      </c>
      <c r="P121" s="959">
        <f>P124+P122+P123</f>
        <v>351.39600000000002</v>
      </c>
      <c r="Q121" s="959">
        <f t="shared" si="34"/>
        <v>4.5999999999999996</v>
      </c>
      <c r="R121" s="961">
        <f t="shared" si="34"/>
        <v>5812.9939999999997</v>
      </c>
    </row>
    <row r="122" spans="1:23" s="755" customFormat="1" ht="24" customHeight="1" x14ac:dyDescent="0.25">
      <c r="A122" s="723">
        <f t="shared" si="21"/>
        <v>110</v>
      </c>
      <c r="B122" s="717" t="s">
        <v>96</v>
      </c>
      <c r="C122" s="764"/>
      <c r="D122" s="733"/>
      <c r="E122" s="733"/>
      <c r="F122" s="765"/>
      <c r="G122" s="922">
        <f>H122+J122</f>
        <v>1281.9560000000001</v>
      </c>
      <c r="H122" s="962">
        <v>98.256</v>
      </c>
      <c r="I122" s="923"/>
      <c r="J122" s="963">
        <v>1183.7</v>
      </c>
      <c r="K122" s="764"/>
      <c r="L122" s="733"/>
      <c r="M122" s="733"/>
      <c r="N122" s="765"/>
      <c r="O122" s="920">
        <f t="shared" ref="O122:R124" si="35">C122+G122+K122</f>
        <v>1281.9560000000001</v>
      </c>
      <c r="P122" s="720">
        <f t="shared" si="35"/>
        <v>98.256</v>
      </c>
      <c r="Q122" s="720">
        <f t="shared" si="35"/>
        <v>0</v>
      </c>
      <c r="R122" s="921">
        <f t="shared" si="35"/>
        <v>1183.7</v>
      </c>
    </row>
    <row r="123" spans="1:23" s="755" customFormat="1" ht="39.75" customHeight="1" x14ac:dyDescent="0.25">
      <c r="A123" s="723">
        <f t="shared" si="21"/>
        <v>111</v>
      </c>
      <c r="B123" s="252" t="s">
        <v>50</v>
      </c>
      <c r="C123" s="795">
        <f>D123+F123</f>
        <v>0</v>
      </c>
      <c r="D123" s="736"/>
      <c r="E123" s="736"/>
      <c r="F123" s="727"/>
      <c r="G123" s="922">
        <f>H123+J123</f>
        <v>465.21299999999997</v>
      </c>
      <c r="H123" s="923">
        <v>13.849</v>
      </c>
      <c r="I123" s="923"/>
      <c r="J123" s="924">
        <v>451.36399999999998</v>
      </c>
      <c r="K123" s="764"/>
      <c r="L123" s="733"/>
      <c r="M123" s="733"/>
      <c r="N123" s="765"/>
      <c r="O123" s="920">
        <f t="shared" si="35"/>
        <v>465.21299999999997</v>
      </c>
      <c r="P123" s="720">
        <f t="shared" si="35"/>
        <v>13.849</v>
      </c>
      <c r="Q123" s="720">
        <f t="shared" si="35"/>
        <v>0</v>
      </c>
      <c r="R123" s="921">
        <f t="shared" si="35"/>
        <v>451.36399999999998</v>
      </c>
      <c r="S123" s="925"/>
    </row>
    <row r="124" spans="1:23" s="755" customFormat="1" ht="26.25" customHeight="1" thickBot="1" x14ac:dyDescent="0.3">
      <c r="A124" s="723">
        <f t="shared" si="21"/>
        <v>112</v>
      </c>
      <c r="B124" s="252" t="s">
        <v>187</v>
      </c>
      <c r="C124" s="795">
        <f>D124+F124</f>
        <v>500</v>
      </c>
      <c r="D124" s="964"/>
      <c r="E124" s="964"/>
      <c r="F124" s="737">
        <v>500</v>
      </c>
      <c r="G124" s="965">
        <f>H124+J124</f>
        <v>3917.221</v>
      </c>
      <c r="H124" s="962">
        <v>239.291</v>
      </c>
      <c r="I124" s="962">
        <v>4.5999999999999996</v>
      </c>
      <c r="J124" s="966">
        <v>3677.93</v>
      </c>
      <c r="K124" s="731"/>
      <c r="L124" s="729"/>
      <c r="M124" s="729"/>
      <c r="N124" s="730"/>
      <c r="O124" s="892">
        <f t="shared" si="35"/>
        <v>4417.2209999999995</v>
      </c>
      <c r="P124" s="733">
        <f t="shared" si="35"/>
        <v>239.291</v>
      </c>
      <c r="Q124" s="733">
        <f t="shared" si="35"/>
        <v>4.5999999999999996</v>
      </c>
      <c r="R124" s="926">
        <f t="shared" si="35"/>
        <v>4177.93</v>
      </c>
      <c r="S124" s="925"/>
    </row>
    <row r="125" spans="1:23" s="755" customFormat="1" ht="14.1" customHeight="1" thickBot="1" x14ac:dyDescent="0.3">
      <c r="A125" s="723">
        <f t="shared" si="21"/>
        <v>113</v>
      </c>
      <c r="B125" s="869" t="s">
        <v>76</v>
      </c>
      <c r="C125" s="868">
        <f t="shared" ref="C125:R125" si="36">C121</f>
        <v>500</v>
      </c>
      <c r="D125" s="914">
        <f t="shared" si="36"/>
        <v>0</v>
      </c>
      <c r="E125" s="914">
        <f t="shared" si="36"/>
        <v>0</v>
      </c>
      <c r="F125" s="927">
        <f t="shared" si="36"/>
        <v>500</v>
      </c>
      <c r="G125" s="919">
        <f t="shared" si="36"/>
        <v>5664.3899999999994</v>
      </c>
      <c r="H125" s="914">
        <f t="shared" si="36"/>
        <v>351.39600000000002</v>
      </c>
      <c r="I125" s="914">
        <f t="shared" si="36"/>
        <v>4.5999999999999996</v>
      </c>
      <c r="J125" s="928">
        <f t="shared" si="36"/>
        <v>5312.9939999999997</v>
      </c>
      <c r="K125" s="929">
        <f t="shared" si="36"/>
        <v>0</v>
      </c>
      <c r="L125" s="914">
        <f t="shared" si="36"/>
        <v>0</v>
      </c>
      <c r="M125" s="914">
        <f t="shared" si="36"/>
        <v>0</v>
      </c>
      <c r="N125" s="930">
        <f t="shared" si="36"/>
        <v>0</v>
      </c>
      <c r="O125" s="919">
        <f t="shared" si="36"/>
        <v>6164.3899999999994</v>
      </c>
      <c r="P125" s="914">
        <f t="shared" si="36"/>
        <v>351.39600000000002</v>
      </c>
      <c r="Q125" s="914">
        <f t="shared" si="36"/>
        <v>4.5999999999999996</v>
      </c>
      <c r="R125" s="928">
        <f t="shared" si="36"/>
        <v>5812.9939999999997</v>
      </c>
    </row>
    <row r="126" spans="1:23" s="755" customFormat="1" ht="14.1" customHeight="1" thickBot="1" x14ac:dyDescent="0.3">
      <c r="A126" s="723">
        <f t="shared" si="21"/>
        <v>114</v>
      </c>
      <c r="B126" s="1191" t="s">
        <v>108</v>
      </c>
      <c r="C126" s="1192"/>
      <c r="D126" s="1192"/>
      <c r="E126" s="1192"/>
      <c r="F126" s="1192"/>
      <c r="G126" s="1192"/>
      <c r="H126" s="1192"/>
      <c r="I126" s="1192"/>
      <c r="J126" s="1192"/>
      <c r="K126" s="1192"/>
      <c r="L126" s="1192"/>
      <c r="M126" s="1192"/>
      <c r="N126" s="1192"/>
      <c r="O126" s="1192"/>
      <c r="P126" s="1192"/>
      <c r="Q126" s="1192"/>
      <c r="R126" s="1193"/>
    </row>
    <row r="127" spans="1:23" s="755" customFormat="1" ht="14.1" customHeight="1" x14ac:dyDescent="0.25">
      <c r="A127" s="723">
        <f t="shared" si="21"/>
        <v>115</v>
      </c>
      <c r="B127" s="931" t="s">
        <v>90</v>
      </c>
      <c r="C127" s="838">
        <f t="shared" ref="C127:R127" si="37">C128+C129+C130+C131+C132+C133+C134+C135+C136+C137</f>
        <v>991.2</v>
      </c>
      <c r="D127" s="836">
        <f t="shared" si="37"/>
        <v>991.2</v>
      </c>
      <c r="E127" s="836">
        <f t="shared" si="37"/>
        <v>0</v>
      </c>
      <c r="F127" s="840">
        <f t="shared" si="37"/>
        <v>0</v>
      </c>
      <c r="G127" s="839">
        <f t="shared" si="37"/>
        <v>7.95</v>
      </c>
      <c r="H127" s="836">
        <f t="shared" si="37"/>
        <v>7.95</v>
      </c>
      <c r="I127" s="836">
        <f t="shared" si="37"/>
        <v>0</v>
      </c>
      <c r="J127" s="837">
        <f t="shared" si="37"/>
        <v>0</v>
      </c>
      <c r="K127" s="838">
        <f t="shared" si="37"/>
        <v>0</v>
      </c>
      <c r="L127" s="836">
        <f t="shared" si="37"/>
        <v>0</v>
      </c>
      <c r="M127" s="836">
        <f t="shared" si="37"/>
        <v>0</v>
      </c>
      <c r="N127" s="837">
        <f t="shared" si="37"/>
        <v>0</v>
      </c>
      <c r="O127" s="838">
        <f t="shared" si="37"/>
        <v>999.15</v>
      </c>
      <c r="P127" s="836">
        <f t="shared" si="37"/>
        <v>999.15</v>
      </c>
      <c r="Q127" s="836">
        <f t="shared" si="37"/>
        <v>0</v>
      </c>
      <c r="R127" s="840">
        <f t="shared" si="37"/>
        <v>0</v>
      </c>
    </row>
    <row r="128" spans="1:23" s="755" customFormat="1" ht="14.1" customHeight="1" x14ac:dyDescent="0.25">
      <c r="A128" s="723">
        <f t="shared" si="21"/>
        <v>116</v>
      </c>
      <c r="B128" s="932" t="s">
        <v>188</v>
      </c>
      <c r="C128" s="760">
        <f>D128+F128</f>
        <v>90</v>
      </c>
      <c r="D128" s="736">
        <v>90</v>
      </c>
      <c r="E128" s="736"/>
      <c r="F128" s="737"/>
      <c r="G128" s="788"/>
      <c r="H128" s="736"/>
      <c r="I128" s="736"/>
      <c r="J128" s="737"/>
      <c r="K128" s="788"/>
      <c r="L128" s="736"/>
      <c r="M128" s="736"/>
      <c r="N128" s="788"/>
      <c r="O128" s="764">
        <f t="shared" ref="O128:R142" si="38">C128+G128+K128</f>
        <v>90</v>
      </c>
      <c r="P128" s="733">
        <f t="shared" si="38"/>
        <v>90</v>
      </c>
      <c r="Q128" s="733">
        <f t="shared" si="38"/>
        <v>0</v>
      </c>
      <c r="R128" s="765">
        <f t="shared" si="38"/>
        <v>0</v>
      </c>
    </row>
    <row r="129" spans="1:18" s="755" customFormat="1" ht="27.75" customHeight="1" x14ac:dyDescent="0.25">
      <c r="A129" s="723">
        <f t="shared" si="21"/>
        <v>117</v>
      </c>
      <c r="B129" s="933" t="s">
        <v>402</v>
      </c>
      <c r="C129" s="760">
        <f t="shared" ref="C129:C141" si="39">D129+F129</f>
        <v>103.4</v>
      </c>
      <c r="D129" s="736">
        <v>103.4</v>
      </c>
      <c r="E129" s="736"/>
      <c r="F129" s="727"/>
      <c r="G129" s="788"/>
      <c r="H129" s="736"/>
      <c r="I129" s="736"/>
      <c r="J129" s="737"/>
      <c r="K129" s="796"/>
      <c r="L129" s="736"/>
      <c r="M129" s="736"/>
      <c r="N129" s="738"/>
      <c r="O129" s="764">
        <f t="shared" si="38"/>
        <v>103.4</v>
      </c>
      <c r="P129" s="733">
        <f t="shared" si="38"/>
        <v>103.4</v>
      </c>
      <c r="Q129" s="733">
        <f t="shared" si="38"/>
        <v>0</v>
      </c>
      <c r="R129" s="765">
        <f t="shared" si="38"/>
        <v>0</v>
      </c>
    </row>
    <row r="130" spans="1:18" s="755" customFormat="1" ht="25.5" customHeight="1" x14ac:dyDescent="0.25">
      <c r="A130" s="723">
        <f t="shared" si="21"/>
        <v>118</v>
      </c>
      <c r="B130" s="72" t="s">
        <v>400</v>
      </c>
      <c r="C130" s="795">
        <f t="shared" si="39"/>
        <v>461.2</v>
      </c>
      <c r="D130" s="736">
        <v>461.2</v>
      </c>
      <c r="E130" s="736"/>
      <c r="F130" s="727"/>
      <c r="G130" s="967">
        <v>6</v>
      </c>
      <c r="H130" s="739">
        <v>6</v>
      </c>
      <c r="I130" s="736"/>
      <c r="J130" s="727"/>
      <c r="K130" s="796"/>
      <c r="L130" s="736"/>
      <c r="M130" s="736"/>
      <c r="N130" s="738"/>
      <c r="O130" s="892">
        <f t="shared" si="38"/>
        <v>467.2</v>
      </c>
      <c r="P130" s="733">
        <f t="shared" si="38"/>
        <v>467.2</v>
      </c>
      <c r="Q130" s="733">
        <f t="shared" si="38"/>
        <v>0</v>
      </c>
      <c r="R130" s="765">
        <f t="shared" si="38"/>
        <v>0</v>
      </c>
    </row>
    <row r="131" spans="1:18" s="755" customFormat="1" ht="27" customHeight="1" x14ac:dyDescent="0.25">
      <c r="A131" s="723">
        <f t="shared" si="21"/>
        <v>119</v>
      </c>
      <c r="B131" s="72" t="s">
        <v>401</v>
      </c>
      <c r="C131" s="795">
        <f t="shared" si="39"/>
        <v>136.6</v>
      </c>
      <c r="D131" s="736">
        <v>136.6</v>
      </c>
      <c r="E131" s="736"/>
      <c r="F131" s="727"/>
      <c r="G131" s="967">
        <v>1.95</v>
      </c>
      <c r="H131" s="739">
        <v>1.95</v>
      </c>
      <c r="I131" s="736"/>
      <c r="J131" s="727"/>
      <c r="K131" s="796"/>
      <c r="L131" s="736"/>
      <c r="M131" s="736"/>
      <c r="N131" s="738"/>
      <c r="O131" s="892">
        <f t="shared" si="38"/>
        <v>138.54999999999998</v>
      </c>
      <c r="P131" s="733">
        <f t="shared" si="38"/>
        <v>138.54999999999998</v>
      </c>
      <c r="Q131" s="733">
        <f t="shared" si="38"/>
        <v>0</v>
      </c>
      <c r="R131" s="765">
        <f t="shared" si="38"/>
        <v>0</v>
      </c>
    </row>
    <row r="132" spans="1:18" s="755" customFormat="1" ht="14.1" customHeight="1" x14ac:dyDescent="0.25">
      <c r="A132" s="723">
        <f t="shared" si="21"/>
        <v>120</v>
      </c>
      <c r="B132" s="72" t="s">
        <v>189</v>
      </c>
      <c r="C132" s="795">
        <f t="shared" si="39"/>
        <v>30</v>
      </c>
      <c r="D132" s="736">
        <v>30</v>
      </c>
      <c r="E132" s="736"/>
      <c r="F132" s="727"/>
      <c r="G132" s="796"/>
      <c r="H132" s="736"/>
      <c r="I132" s="736"/>
      <c r="J132" s="727"/>
      <c r="K132" s="796"/>
      <c r="L132" s="736"/>
      <c r="M132" s="736"/>
      <c r="N132" s="738"/>
      <c r="O132" s="892">
        <f t="shared" si="38"/>
        <v>30</v>
      </c>
      <c r="P132" s="733">
        <f t="shared" si="38"/>
        <v>30</v>
      </c>
      <c r="Q132" s="733">
        <f t="shared" si="38"/>
        <v>0</v>
      </c>
      <c r="R132" s="765">
        <f t="shared" si="38"/>
        <v>0</v>
      </c>
    </row>
    <row r="133" spans="1:18" s="755" customFormat="1" ht="14.1" customHeight="1" x14ac:dyDescent="0.25">
      <c r="A133" s="723">
        <f t="shared" si="21"/>
        <v>121</v>
      </c>
      <c r="B133" s="934" t="s">
        <v>383</v>
      </c>
      <c r="C133" s="795">
        <f t="shared" si="39"/>
        <v>30</v>
      </c>
      <c r="D133" s="736">
        <v>30</v>
      </c>
      <c r="E133" s="736"/>
      <c r="F133" s="727"/>
      <c r="G133" s="796"/>
      <c r="H133" s="736"/>
      <c r="I133" s="736"/>
      <c r="J133" s="727"/>
      <c r="K133" s="796"/>
      <c r="L133" s="736"/>
      <c r="M133" s="736"/>
      <c r="N133" s="738"/>
      <c r="O133" s="892">
        <f t="shared" si="38"/>
        <v>30</v>
      </c>
      <c r="P133" s="733">
        <f t="shared" si="38"/>
        <v>30</v>
      </c>
      <c r="Q133" s="733">
        <f t="shared" si="38"/>
        <v>0</v>
      </c>
      <c r="R133" s="765">
        <f t="shared" si="38"/>
        <v>0</v>
      </c>
    </row>
    <row r="134" spans="1:18" s="755" customFormat="1" ht="14.1" customHeight="1" x14ac:dyDescent="0.25">
      <c r="A134" s="723">
        <f t="shared" si="21"/>
        <v>122</v>
      </c>
      <c r="B134" s="935" t="s">
        <v>190</v>
      </c>
      <c r="C134" s="795">
        <f t="shared" si="39"/>
        <v>20</v>
      </c>
      <c r="D134" s="736">
        <v>20</v>
      </c>
      <c r="E134" s="736"/>
      <c r="F134" s="727"/>
      <c r="G134" s="796"/>
      <c r="H134" s="736"/>
      <c r="I134" s="736"/>
      <c r="J134" s="727"/>
      <c r="K134" s="796"/>
      <c r="L134" s="736"/>
      <c r="M134" s="736"/>
      <c r="N134" s="738"/>
      <c r="O134" s="892">
        <f t="shared" si="38"/>
        <v>20</v>
      </c>
      <c r="P134" s="733">
        <f t="shared" si="38"/>
        <v>20</v>
      </c>
      <c r="Q134" s="733">
        <f t="shared" si="38"/>
        <v>0</v>
      </c>
      <c r="R134" s="765">
        <f t="shared" si="38"/>
        <v>0</v>
      </c>
    </row>
    <row r="135" spans="1:18" s="755" customFormat="1" ht="14.1" customHeight="1" x14ac:dyDescent="0.25">
      <c r="A135" s="723">
        <f t="shared" si="21"/>
        <v>123</v>
      </c>
      <c r="B135" s="936" t="s">
        <v>191</v>
      </c>
      <c r="C135" s="795">
        <f t="shared" si="39"/>
        <v>20</v>
      </c>
      <c r="D135" s="736">
        <v>20</v>
      </c>
      <c r="E135" s="736"/>
      <c r="F135" s="727"/>
      <c r="G135" s="796"/>
      <c r="H135" s="736"/>
      <c r="I135" s="736"/>
      <c r="J135" s="727"/>
      <c r="K135" s="796"/>
      <c r="L135" s="736"/>
      <c r="M135" s="736"/>
      <c r="N135" s="738"/>
      <c r="O135" s="892">
        <f t="shared" si="38"/>
        <v>20</v>
      </c>
      <c r="P135" s="733">
        <f t="shared" si="38"/>
        <v>20</v>
      </c>
      <c r="Q135" s="733">
        <f t="shared" si="38"/>
        <v>0</v>
      </c>
      <c r="R135" s="765">
        <f t="shared" si="38"/>
        <v>0</v>
      </c>
    </row>
    <row r="136" spans="1:18" s="755" customFormat="1" ht="14.1" customHeight="1" x14ac:dyDescent="0.25">
      <c r="A136" s="723">
        <f t="shared" si="21"/>
        <v>124</v>
      </c>
      <c r="B136" s="807" t="s">
        <v>192</v>
      </c>
      <c r="C136" s="795">
        <f t="shared" si="39"/>
        <v>80</v>
      </c>
      <c r="D136" s="736">
        <v>80</v>
      </c>
      <c r="E136" s="736"/>
      <c r="F136" s="727"/>
      <c r="G136" s="796"/>
      <c r="H136" s="736"/>
      <c r="I136" s="736"/>
      <c r="J136" s="727"/>
      <c r="K136" s="796"/>
      <c r="L136" s="736"/>
      <c r="M136" s="736"/>
      <c r="N136" s="738"/>
      <c r="O136" s="892">
        <f t="shared" si="38"/>
        <v>80</v>
      </c>
      <c r="P136" s="733">
        <f t="shared" si="38"/>
        <v>80</v>
      </c>
      <c r="Q136" s="733">
        <f t="shared" si="38"/>
        <v>0</v>
      </c>
      <c r="R136" s="765">
        <f t="shared" si="38"/>
        <v>0</v>
      </c>
    </row>
    <row r="137" spans="1:18" s="755" customFormat="1" ht="14.1" customHeight="1" x14ac:dyDescent="0.25">
      <c r="A137" s="723">
        <f t="shared" si="21"/>
        <v>125</v>
      </c>
      <c r="B137" s="855" t="s">
        <v>193</v>
      </c>
      <c r="C137" s="795">
        <f t="shared" si="39"/>
        <v>20</v>
      </c>
      <c r="D137" s="736">
        <v>20</v>
      </c>
      <c r="E137" s="736"/>
      <c r="F137" s="727"/>
      <c r="G137" s="796"/>
      <c r="H137" s="736"/>
      <c r="I137" s="736"/>
      <c r="J137" s="727"/>
      <c r="K137" s="796"/>
      <c r="L137" s="736"/>
      <c r="M137" s="736"/>
      <c r="N137" s="738"/>
      <c r="O137" s="892">
        <f t="shared" si="38"/>
        <v>20</v>
      </c>
      <c r="P137" s="733">
        <f t="shared" si="38"/>
        <v>20</v>
      </c>
      <c r="Q137" s="733">
        <f t="shared" si="38"/>
        <v>0</v>
      </c>
      <c r="R137" s="765">
        <f t="shared" si="38"/>
        <v>0</v>
      </c>
    </row>
    <row r="138" spans="1:18" s="755" customFormat="1" ht="14.1" customHeight="1" x14ac:dyDescent="0.25">
      <c r="A138" s="723">
        <f t="shared" si="21"/>
        <v>126</v>
      </c>
      <c r="B138" s="436" t="s">
        <v>122</v>
      </c>
      <c r="C138" s="798">
        <f t="shared" si="39"/>
        <v>193</v>
      </c>
      <c r="D138" s="725">
        <v>193</v>
      </c>
      <c r="E138" s="725">
        <v>150.9</v>
      </c>
      <c r="F138" s="727"/>
      <c r="G138" s="796">
        <v>2.1</v>
      </c>
      <c r="H138" s="736">
        <v>2.1</v>
      </c>
      <c r="I138" s="736"/>
      <c r="J138" s="727"/>
      <c r="K138" s="796">
        <f>L138+N138</f>
        <v>0.7</v>
      </c>
      <c r="L138" s="736">
        <v>0.7</v>
      </c>
      <c r="M138" s="736"/>
      <c r="N138" s="738"/>
      <c r="O138" s="892">
        <f t="shared" si="38"/>
        <v>195.79999999999998</v>
      </c>
      <c r="P138" s="733">
        <f t="shared" si="38"/>
        <v>195.79999999999998</v>
      </c>
      <c r="Q138" s="733">
        <f t="shared" si="38"/>
        <v>150.9</v>
      </c>
      <c r="R138" s="765">
        <f t="shared" si="38"/>
        <v>0</v>
      </c>
    </row>
    <row r="139" spans="1:18" s="755" customFormat="1" ht="14.1" customHeight="1" x14ac:dyDescent="0.25">
      <c r="A139" s="723">
        <f t="shared" si="21"/>
        <v>127</v>
      </c>
      <c r="B139" s="718" t="s">
        <v>194</v>
      </c>
      <c r="C139" s="798">
        <f t="shared" si="39"/>
        <v>200.5</v>
      </c>
      <c r="D139" s="725">
        <v>200.5</v>
      </c>
      <c r="E139" s="725">
        <v>177.8</v>
      </c>
      <c r="F139" s="727"/>
      <c r="G139" s="796"/>
      <c r="H139" s="736"/>
      <c r="I139" s="736"/>
      <c r="J139" s="727"/>
      <c r="K139" s="796">
        <f t="shared" ref="K139:K141" si="40">L139+N139</f>
        <v>0</v>
      </c>
      <c r="L139" s="736"/>
      <c r="M139" s="736"/>
      <c r="N139" s="738"/>
      <c r="O139" s="892">
        <f t="shared" si="38"/>
        <v>200.5</v>
      </c>
      <c r="P139" s="733">
        <f t="shared" si="38"/>
        <v>200.5</v>
      </c>
      <c r="Q139" s="733">
        <f t="shared" si="38"/>
        <v>177.8</v>
      </c>
      <c r="R139" s="765">
        <f t="shared" si="38"/>
        <v>0</v>
      </c>
    </row>
    <row r="140" spans="1:18" s="755" customFormat="1" ht="14.1" customHeight="1" x14ac:dyDescent="0.25">
      <c r="A140" s="723">
        <f t="shared" si="21"/>
        <v>128</v>
      </c>
      <c r="B140" s="937" t="s">
        <v>195</v>
      </c>
      <c r="C140" s="798">
        <f t="shared" si="39"/>
        <v>666.7</v>
      </c>
      <c r="D140" s="726">
        <v>666.7</v>
      </c>
      <c r="E140" s="726">
        <v>615.6</v>
      </c>
      <c r="F140" s="759"/>
      <c r="G140" s="796">
        <v>48.354999999999997</v>
      </c>
      <c r="H140" s="736">
        <v>48.354999999999997</v>
      </c>
      <c r="I140" s="736"/>
      <c r="J140" s="727"/>
      <c r="K140" s="796">
        <f t="shared" si="40"/>
        <v>2.7</v>
      </c>
      <c r="L140" s="736">
        <v>2.7</v>
      </c>
      <c r="M140" s="736"/>
      <c r="N140" s="738"/>
      <c r="O140" s="892">
        <f t="shared" si="38"/>
        <v>717.75500000000011</v>
      </c>
      <c r="P140" s="733">
        <f t="shared" si="38"/>
        <v>717.75500000000011</v>
      </c>
      <c r="Q140" s="733">
        <f t="shared" si="38"/>
        <v>615.6</v>
      </c>
      <c r="R140" s="765">
        <f t="shared" si="38"/>
        <v>0</v>
      </c>
    </row>
    <row r="141" spans="1:18" s="755" customFormat="1" ht="14.1" customHeight="1" thickBot="1" x14ac:dyDescent="0.3">
      <c r="A141" s="723">
        <f t="shared" si="21"/>
        <v>129</v>
      </c>
      <c r="B141" s="719" t="s">
        <v>196</v>
      </c>
      <c r="C141" s="829">
        <f t="shared" si="39"/>
        <v>344.4</v>
      </c>
      <c r="D141" s="968">
        <v>344.4</v>
      </c>
      <c r="E141" s="968">
        <v>309.7</v>
      </c>
      <c r="F141" s="815"/>
      <c r="G141" s="1007"/>
      <c r="H141" s="1004"/>
      <c r="I141" s="1004"/>
      <c r="J141" s="1008"/>
      <c r="K141" s="816">
        <f t="shared" si="40"/>
        <v>0</v>
      </c>
      <c r="L141" s="812"/>
      <c r="M141" s="812"/>
      <c r="N141" s="817"/>
      <c r="O141" s="969">
        <f t="shared" si="38"/>
        <v>344.4</v>
      </c>
      <c r="P141" s="832">
        <f t="shared" si="38"/>
        <v>344.4</v>
      </c>
      <c r="Q141" s="832">
        <f t="shared" si="38"/>
        <v>309.7</v>
      </c>
      <c r="R141" s="913">
        <f t="shared" si="38"/>
        <v>0</v>
      </c>
    </row>
    <row r="142" spans="1:18" s="755" customFormat="1" ht="14.1" customHeight="1" thickBot="1" x14ac:dyDescent="0.3">
      <c r="A142" s="723">
        <f t="shared" si="21"/>
        <v>130</v>
      </c>
      <c r="B142" s="938" t="s">
        <v>76</v>
      </c>
      <c r="C142" s="874">
        <f t="shared" ref="C142:N142" si="41">C127+C139+C140+C141+C138</f>
        <v>2395.8000000000002</v>
      </c>
      <c r="D142" s="970">
        <f t="shared" si="41"/>
        <v>2395.8000000000002</v>
      </c>
      <c r="E142" s="871">
        <f t="shared" si="41"/>
        <v>1254.0000000000002</v>
      </c>
      <c r="F142" s="872">
        <f t="shared" si="41"/>
        <v>0</v>
      </c>
      <c r="G142" s="870">
        <f t="shared" si="41"/>
        <v>58.405000000000001</v>
      </c>
      <c r="H142" s="871">
        <f t="shared" si="41"/>
        <v>58.405000000000001</v>
      </c>
      <c r="I142" s="871">
        <f t="shared" si="41"/>
        <v>0</v>
      </c>
      <c r="J142" s="873">
        <f t="shared" si="41"/>
        <v>0</v>
      </c>
      <c r="K142" s="872">
        <f t="shared" si="41"/>
        <v>3.4000000000000004</v>
      </c>
      <c r="L142" s="871">
        <f t="shared" si="41"/>
        <v>3.4000000000000004</v>
      </c>
      <c r="M142" s="871">
        <f t="shared" si="41"/>
        <v>0</v>
      </c>
      <c r="N142" s="872">
        <f t="shared" si="41"/>
        <v>0</v>
      </c>
      <c r="O142" s="870">
        <f>C142+G142+K142</f>
        <v>2457.6050000000005</v>
      </c>
      <c r="P142" s="871">
        <f t="shared" si="38"/>
        <v>2457.6050000000005</v>
      </c>
      <c r="Q142" s="871">
        <f t="shared" si="38"/>
        <v>1254.0000000000002</v>
      </c>
      <c r="R142" s="873">
        <f t="shared" si="38"/>
        <v>0</v>
      </c>
    </row>
    <row r="143" spans="1:18" s="755" customFormat="1" ht="14.1" customHeight="1" thickBot="1" x14ac:dyDescent="0.3">
      <c r="A143" s="723">
        <f t="shared" ref="A143:A184" si="42">+A142+1</f>
        <v>131</v>
      </c>
      <c r="B143" s="1185" t="s">
        <v>98</v>
      </c>
      <c r="C143" s="1186"/>
      <c r="D143" s="1186"/>
      <c r="E143" s="1186"/>
      <c r="F143" s="1186"/>
      <c r="G143" s="1186"/>
      <c r="H143" s="1186"/>
      <c r="I143" s="1186"/>
      <c r="J143" s="1186"/>
      <c r="K143" s="1186"/>
      <c r="L143" s="1186"/>
      <c r="M143" s="1186"/>
      <c r="N143" s="1186"/>
      <c r="O143" s="1186"/>
      <c r="P143" s="1186"/>
      <c r="Q143" s="1186"/>
      <c r="R143" s="1187"/>
    </row>
    <row r="144" spans="1:18" s="755" customFormat="1" ht="23.25" customHeight="1" x14ac:dyDescent="0.25">
      <c r="A144" s="723">
        <f t="shared" si="42"/>
        <v>132</v>
      </c>
      <c r="B144" s="251" t="s">
        <v>123</v>
      </c>
      <c r="C144" s="971">
        <f>D144+F144</f>
        <v>322</v>
      </c>
      <c r="D144" s="972">
        <v>322</v>
      </c>
      <c r="E144" s="973">
        <v>263</v>
      </c>
      <c r="F144" s="974"/>
      <c r="G144" s="975">
        <f>H144+J144</f>
        <v>208.2</v>
      </c>
      <c r="H144" s="976">
        <v>208.2</v>
      </c>
      <c r="I144" s="976">
        <v>198.8</v>
      </c>
      <c r="J144" s="977"/>
      <c r="K144" s="1009">
        <v>20</v>
      </c>
      <c r="L144" s="978">
        <f t="shared" ref="L144:L173" si="43">K144-N144</f>
        <v>20</v>
      </c>
      <c r="M144" s="1010"/>
      <c r="N144" s="1011"/>
      <c r="O144" s="940">
        <f>C144+G144+K144</f>
        <v>550.20000000000005</v>
      </c>
      <c r="P144" s="941">
        <f>D144+H144+L144</f>
        <v>550.20000000000005</v>
      </c>
      <c r="Q144" s="941">
        <f>E144+I144+M144</f>
        <v>461.8</v>
      </c>
      <c r="R144" s="979">
        <f>F144+J144+N144</f>
        <v>0</v>
      </c>
    </row>
    <row r="145" spans="1:22" s="755" customFormat="1" ht="14.1" customHeight="1" x14ac:dyDescent="0.25">
      <c r="A145" s="723">
        <f t="shared" si="42"/>
        <v>133</v>
      </c>
      <c r="B145" s="252" t="s">
        <v>124</v>
      </c>
      <c r="C145" s="980">
        <f t="shared" ref="C145:C176" si="44">D145+F145</f>
        <v>92.1</v>
      </c>
      <c r="D145" s="823">
        <v>92.1</v>
      </c>
      <c r="E145" s="981">
        <v>69.099999999999994</v>
      </c>
      <c r="F145" s="982"/>
      <c r="G145" s="822">
        <f t="shared" ref="G145:G173" si="45">H145+J145</f>
        <v>84.5</v>
      </c>
      <c r="H145" s="736">
        <v>84.5</v>
      </c>
      <c r="I145" s="736">
        <v>81.64</v>
      </c>
      <c r="J145" s="983"/>
      <c r="K145" s="1012">
        <v>21</v>
      </c>
      <c r="L145" s="720">
        <f t="shared" si="43"/>
        <v>21</v>
      </c>
      <c r="M145" s="939"/>
      <c r="N145" s="1013"/>
      <c r="O145" s="801">
        <f t="shared" ref="O145:R173" si="46">C145+G145+K145</f>
        <v>197.6</v>
      </c>
      <c r="P145" s="803">
        <f t="shared" si="46"/>
        <v>197.6</v>
      </c>
      <c r="Q145" s="803">
        <f t="shared" si="46"/>
        <v>150.74</v>
      </c>
      <c r="R145" s="902">
        <f t="shared" si="46"/>
        <v>0</v>
      </c>
    </row>
    <row r="146" spans="1:22" s="755" customFormat="1" ht="14.1" customHeight="1" x14ac:dyDescent="0.25">
      <c r="A146" s="723">
        <f t="shared" si="42"/>
        <v>134</v>
      </c>
      <c r="B146" s="252" t="s">
        <v>125</v>
      </c>
      <c r="C146" s="980">
        <f t="shared" si="44"/>
        <v>547.4</v>
      </c>
      <c r="D146" s="823">
        <v>547.4</v>
      </c>
      <c r="E146" s="981">
        <v>473.3</v>
      </c>
      <c r="F146" s="982"/>
      <c r="G146" s="822">
        <f t="shared" si="45"/>
        <v>351.4</v>
      </c>
      <c r="H146" s="736">
        <v>351.4</v>
      </c>
      <c r="I146" s="736">
        <v>337.62</v>
      </c>
      <c r="J146" s="983"/>
      <c r="K146" s="1012">
        <v>85</v>
      </c>
      <c r="L146" s="720">
        <f t="shared" si="43"/>
        <v>85</v>
      </c>
      <c r="M146" s="939"/>
      <c r="N146" s="1013"/>
      <c r="O146" s="801">
        <f t="shared" si="46"/>
        <v>983.8</v>
      </c>
      <c r="P146" s="803">
        <f t="shared" si="46"/>
        <v>983.8</v>
      </c>
      <c r="Q146" s="803">
        <f t="shared" si="46"/>
        <v>810.92000000000007</v>
      </c>
      <c r="R146" s="902">
        <f t="shared" si="46"/>
        <v>0</v>
      </c>
    </row>
    <row r="147" spans="1:22" s="755" customFormat="1" ht="14.1" customHeight="1" x14ac:dyDescent="0.25">
      <c r="A147" s="723">
        <f t="shared" si="42"/>
        <v>135</v>
      </c>
      <c r="B147" s="252" t="s">
        <v>126</v>
      </c>
      <c r="C147" s="980">
        <f t="shared" si="44"/>
        <v>303</v>
      </c>
      <c r="D147" s="823">
        <v>303</v>
      </c>
      <c r="E147" s="981">
        <v>264</v>
      </c>
      <c r="F147" s="982"/>
      <c r="G147" s="822">
        <f t="shared" si="45"/>
        <v>228.1</v>
      </c>
      <c r="H147" s="736">
        <v>228.1</v>
      </c>
      <c r="I147" s="736">
        <v>219.52</v>
      </c>
      <c r="J147" s="983"/>
      <c r="K147" s="1012">
        <v>65</v>
      </c>
      <c r="L147" s="720">
        <f t="shared" si="43"/>
        <v>65</v>
      </c>
      <c r="M147" s="939"/>
      <c r="N147" s="1013"/>
      <c r="O147" s="801">
        <f t="shared" si="46"/>
        <v>596.1</v>
      </c>
      <c r="P147" s="803">
        <f t="shared" si="46"/>
        <v>596.1</v>
      </c>
      <c r="Q147" s="803">
        <f t="shared" si="46"/>
        <v>483.52</v>
      </c>
      <c r="R147" s="902">
        <f t="shared" si="46"/>
        <v>0</v>
      </c>
    </row>
    <row r="148" spans="1:22" s="755" customFormat="1" ht="14.1" customHeight="1" x14ac:dyDescent="0.25">
      <c r="A148" s="723">
        <f t="shared" si="42"/>
        <v>136</v>
      </c>
      <c r="B148" s="252" t="s">
        <v>127</v>
      </c>
      <c r="C148" s="980">
        <f t="shared" si="44"/>
        <v>76.8</v>
      </c>
      <c r="D148" s="823">
        <v>76.8</v>
      </c>
      <c r="E148" s="981">
        <v>52.8</v>
      </c>
      <c r="F148" s="982"/>
      <c r="G148" s="822">
        <f t="shared" si="45"/>
        <v>77</v>
      </c>
      <c r="H148" s="736">
        <v>77</v>
      </c>
      <c r="I148" s="736">
        <v>74.66</v>
      </c>
      <c r="J148" s="983"/>
      <c r="K148" s="1012">
        <v>7.5</v>
      </c>
      <c r="L148" s="720">
        <f t="shared" si="43"/>
        <v>7.5</v>
      </c>
      <c r="M148" s="939"/>
      <c r="N148" s="1013"/>
      <c r="O148" s="801">
        <f t="shared" si="46"/>
        <v>161.30000000000001</v>
      </c>
      <c r="P148" s="803">
        <f t="shared" si="46"/>
        <v>161.30000000000001</v>
      </c>
      <c r="Q148" s="803">
        <f t="shared" si="46"/>
        <v>127.46</v>
      </c>
      <c r="R148" s="902">
        <f t="shared" si="46"/>
        <v>0</v>
      </c>
    </row>
    <row r="149" spans="1:22" s="755" customFormat="1" ht="14.1" customHeight="1" x14ac:dyDescent="0.25">
      <c r="A149" s="723">
        <f t="shared" si="42"/>
        <v>137</v>
      </c>
      <c r="B149" s="252" t="s">
        <v>128</v>
      </c>
      <c r="C149" s="984">
        <f t="shared" si="44"/>
        <v>104.8</v>
      </c>
      <c r="D149" s="823">
        <v>104.8</v>
      </c>
      <c r="E149" s="981">
        <v>75.8</v>
      </c>
      <c r="F149" s="982"/>
      <c r="G149" s="822">
        <f t="shared" si="45"/>
        <v>75.8</v>
      </c>
      <c r="H149" s="736">
        <v>75.8</v>
      </c>
      <c r="I149" s="736">
        <v>73.400000000000006</v>
      </c>
      <c r="J149" s="983"/>
      <c r="K149" s="1012">
        <v>18.7</v>
      </c>
      <c r="L149" s="720">
        <f t="shared" si="43"/>
        <v>18.7</v>
      </c>
      <c r="M149" s="939"/>
      <c r="N149" s="1013"/>
      <c r="O149" s="801">
        <f t="shared" si="46"/>
        <v>199.29999999999998</v>
      </c>
      <c r="P149" s="803">
        <f t="shared" si="46"/>
        <v>199.29999999999998</v>
      </c>
      <c r="Q149" s="803">
        <f t="shared" si="46"/>
        <v>149.19999999999999</v>
      </c>
      <c r="R149" s="902">
        <f t="shared" si="46"/>
        <v>0</v>
      </c>
    </row>
    <row r="150" spans="1:22" s="755" customFormat="1" ht="14.1" customHeight="1" x14ac:dyDescent="0.25">
      <c r="A150" s="723">
        <f t="shared" si="42"/>
        <v>138</v>
      </c>
      <c r="B150" s="252" t="s">
        <v>129</v>
      </c>
      <c r="C150" s="980">
        <f t="shared" si="44"/>
        <v>335.8</v>
      </c>
      <c r="D150" s="823">
        <v>335.8</v>
      </c>
      <c r="E150" s="981">
        <v>280</v>
      </c>
      <c r="F150" s="982"/>
      <c r="G150" s="822">
        <f t="shared" si="45"/>
        <v>178</v>
      </c>
      <c r="H150" s="736">
        <v>178</v>
      </c>
      <c r="I150" s="736">
        <v>170.47</v>
      </c>
      <c r="J150" s="983"/>
      <c r="K150" s="1012">
        <v>44</v>
      </c>
      <c r="L150" s="720">
        <f t="shared" si="43"/>
        <v>44</v>
      </c>
      <c r="M150" s="939"/>
      <c r="N150" s="1013"/>
      <c r="O150" s="801">
        <f t="shared" si="46"/>
        <v>557.79999999999995</v>
      </c>
      <c r="P150" s="803">
        <f t="shared" si="46"/>
        <v>557.79999999999995</v>
      </c>
      <c r="Q150" s="803">
        <f t="shared" si="46"/>
        <v>450.47</v>
      </c>
      <c r="R150" s="902">
        <f t="shared" si="46"/>
        <v>0</v>
      </c>
    </row>
    <row r="151" spans="1:22" s="755" customFormat="1" ht="14.1" customHeight="1" x14ac:dyDescent="0.25">
      <c r="A151" s="723">
        <f t="shared" si="42"/>
        <v>139</v>
      </c>
      <c r="B151" s="252" t="s">
        <v>130</v>
      </c>
      <c r="C151" s="984">
        <f t="shared" si="44"/>
        <v>127.3</v>
      </c>
      <c r="D151" s="823">
        <v>127.3</v>
      </c>
      <c r="E151" s="981">
        <v>101.2</v>
      </c>
      <c r="F151" s="982"/>
      <c r="G151" s="822">
        <f t="shared" si="45"/>
        <v>99.9</v>
      </c>
      <c r="H151" s="736">
        <v>99.9</v>
      </c>
      <c r="I151" s="736">
        <v>96.44</v>
      </c>
      <c r="J151" s="983"/>
      <c r="K151" s="1012">
        <v>20</v>
      </c>
      <c r="L151" s="720">
        <f t="shared" si="43"/>
        <v>20</v>
      </c>
      <c r="M151" s="939"/>
      <c r="N151" s="1013"/>
      <c r="O151" s="801">
        <f t="shared" si="46"/>
        <v>247.2</v>
      </c>
      <c r="P151" s="803">
        <f t="shared" si="46"/>
        <v>247.2</v>
      </c>
      <c r="Q151" s="803">
        <f t="shared" si="46"/>
        <v>197.64</v>
      </c>
      <c r="R151" s="902">
        <f t="shared" si="46"/>
        <v>0</v>
      </c>
    </row>
    <row r="152" spans="1:22" s="755" customFormat="1" ht="14.1" customHeight="1" x14ac:dyDescent="0.25">
      <c r="A152" s="723">
        <f t="shared" si="42"/>
        <v>140</v>
      </c>
      <c r="B152" s="252" t="s">
        <v>197</v>
      </c>
      <c r="C152" s="980">
        <f t="shared" si="44"/>
        <v>293.3</v>
      </c>
      <c r="D152" s="823">
        <v>293.3</v>
      </c>
      <c r="E152" s="981">
        <v>249.6</v>
      </c>
      <c r="F152" s="982"/>
      <c r="G152" s="822">
        <f t="shared" si="45"/>
        <v>191.1</v>
      </c>
      <c r="H152" s="736">
        <v>191.1</v>
      </c>
      <c r="I152" s="736">
        <v>183.13</v>
      </c>
      <c r="J152" s="983"/>
      <c r="K152" s="1012">
        <v>49</v>
      </c>
      <c r="L152" s="720">
        <f t="shared" si="43"/>
        <v>45.5</v>
      </c>
      <c r="M152" s="939"/>
      <c r="N152" s="1013">
        <v>3.5</v>
      </c>
      <c r="O152" s="801">
        <f t="shared" si="46"/>
        <v>533.4</v>
      </c>
      <c r="P152" s="803">
        <f t="shared" si="46"/>
        <v>529.9</v>
      </c>
      <c r="Q152" s="803">
        <f t="shared" si="46"/>
        <v>432.73</v>
      </c>
      <c r="R152" s="902">
        <f t="shared" si="46"/>
        <v>3.5</v>
      </c>
    </row>
    <row r="153" spans="1:22" s="755" customFormat="1" ht="14.1" customHeight="1" x14ac:dyDescent="0.25">
      <c r="A153" s="723">
        <f t="shared" si="42"/>
        <v>141</v>
      </c>
      <c r="B153" s="252" t="s">
        <v>132</v>
      </c>
      <c r="C153" s="980">
        <f t="shared" si="44"/>
        <v>446.3</v>
      </c>
      <c r="D153" s="823">
        <v>446.3</v>
      </c>
      <c r="E153" s="981">
        <v>383</v>
      </c>
      <c r="F153" s="982"/>
      <c r="G153" s="822">
        <f t="shared" si="45"/>
        <v>316.39999999999998</v>
      </c>
      <c r="H153" s="736">
        <v>316.39999999999998</v>
      </c>
      <c r="I153" s="962">
        <v>304.10000000000002</v>
      </c>
      <c r="J153" s="983"/>
      <c r="K153" s="1012">
        <v>77</v>
      </c>
      <c r="L153" s="720">
        <f t="shared" si="43"/>
        <v>77</v>
      </c>
      <c r="M153" s="939"/>
      <c r="N153" s="1013"/>
      <c r="O153" s="801">
        <f t="shared" si="46"/>
        <v>839.7</v>
      </c>
      <c r="P153" s="803">
        <f t="shared" si="46"/>
        <v>839.7</v>
      </c>
      <c r="Q153" s="803">
        <f t="shared" si="46"/>
        <v>687.1</v>
      </c>
      <c r="R153" s="902">
        <f t="shared" si="46"/>
        <v>0</v>
      </c>
    </row>
    <row r="154" spans="1:22" s="755" customFormat="1" ht="14.1" customHeight="1" x14ac:dyDescent="0.25">
      <c r="A154" s="723">
        <f t="shared" si="42"/>
        <v>142</v>
      </c>
      <c r="B154" s="252" t="s">
        <v>102</v>
      </c>
      <c r="C154" s="980">
        <f t="shared" si="44"/>
        <v>295.39999999999998</v>
      </c>
      <c r="D154" s="823">
        <v>295.39999999999998</v>
      </c>
      <c r="E154" s="981">
        <v>171.8</v>
      </c>
      <c r="F154" s="982"/>
      <c r="G154" s="822">
        <f t="shared" si="45"/>
        <v>837.90899999999999</v>
      </c>
      <c r="H154" s="736">
        <v>837.90899999999999</v>
      </c>
      <c r="I154" s="962">
        <v>737.82</v>
      </c>
      <c r="J154" s="983"/>
      <c r="K154" s="1012">
        <v>12.7</v>
      </c>
      <c r="L154" s="720">
        <f t="shared" si="43"/>
        <v>12.7</v>
      </c>
      <c r="M154" s="939">
        <v>2</v>
      </c>
      <c r="N154" s="1013"/>
      <c r="O154" s="801">
        <f t="shared" si="46"/>
        <v>1146.009</v>
      </c>
      <c r="P154" s="803">
        <f t="shared" si="46"/>
        <v>1146.009</v>
      </c>
      <c r="Q154" s="803">
        <f t="shared" si="46"/>
        <v>911.62000000000012</v>
      </c>
      <c r="R154" s="902">
        <f t="shared" si="46"/>
        <v>0</v>
      </c>
      <c r="S154" s="259"/>
      <c r="T154" s="878"/>
      <c r="U154" s="878"/>
      <c r="V154" s="878"/>
    </row>
    <row r="155" spans="1:22" s="755" customFormat="1" ht="14.1" customHeight="1" x14ac:dyDescent="0.25">
      <c r="A155" s="723">
        <f t="shared" si="42"/>
        <v>143</v>
      </c>
      <c r="B155" s="252" t="s">
        <v>133</v>
      </c>
      <c r="C155" s="980">
        <f t="shared" si="44"/>
        <v>185.1</v>
      </c>
      <c r="D155" s="823">
        <v>185.1</v>
      </c>
      <c r="E155" s="981">
        <v>142.1</v>
      </c>
      <c r="F155" s="982"/>
      <c r="G155" s="822">
        <f t="shared" si="45"/>
        <v>599.9</v>
      </c>
      <c r="H155" s="736">
        <v>599.9</v>
      </c>
      <c r="I155" s="962">
        <v>575.98</v>
      </c>
      <c r="J155" s="983"/>
      <c r="K155" s="1012">
        <v>11</v>
      </c>
      <c r="L155" s="720">
        <f t="shared" si="43"/>
        <v>11</v>
      </c>
      <c r="M155" s="939"/>
      <c r="N155" s="1013"/>
      <c r="O155" s="801">
        <f t="shared" si="46"/>
        <v>796</v>
      </c>
      <c r="P155" s="803">
        <f t="shared" si="46"/>
        <v>796</v>
      </c>
      <c r="Q155" s="803">
        <f t="shared" si="46"/>
        <v>718.08</v>
      </c>
      <c r="R155" s="902">
        <f t="shared" si="46"/>
        <v>0</v>
      </c>
      <c r="S155" s="878"/>
      <c r="T155" s="878"/>
      <c r="U155" s="878"/>
      <c r="V155" s="878"/>
    </row>
    <row r="156" spans="1:22" s="755" customFormat="1" ht="14.1" customHeight="1" x14ac:dyDescent="0.25">
      <c r="A156" s="723">
        <f t="shared" si="42"/>
        <v>144</v>
      </c>
      <c r="B156" s="252" t="s">
        <v>134</v>
      </c>
      <c r="C156" s="980">
        <f t="shared" si="44"/>
        <v>257.39999999999998</v>
      </c>
      <c r="D156" s="823">
        <v>257.39999999999998</v>
      </c>
      <c r="E156" s="981">
        <v>201.6</v>
      </c>
      <c r="F156" s="982"/>
      <c r="G156" s="822">
        <f t="shared" si="45"/>
        <v>529.88900000000001</v>
      </c>
      <c r="H156" s="736">
        <v>529.88900000000001</v>
      </c>
      <c r="I156" s="962">
        <v>504.46</v>
      </c>
      <c r="J156" s="983"/>
      <c r="K156" s="1012">
        <v>34</v>
      </c>
      <c r="L156" s="720">
        <f t="shared" si="43"/>
        <v>34</v>
      </c>
      <c r="M156" s="939">
        <v>4</v>
      </c>
      <c r="N156" s="1013"/>
      <c r="O156" s="801">
        <f t="shared" si="46"/>
        <v>821.28899999999999</v>
      </c>
      <c r="P156" s="803">
        <f t="shared" si="46"/>
        <v>821.28899999999999</v>
      </c>
      <c r="Q156" s="803">
        <f t="shared" si="46"/>
        <v>710.06</v>
      </c>
      <c r="R156" s="902">
        <f t="shared" si="46"/>
        <v>0</v>
      </c>
      <c r="S156" s="878"/>
      <c r="T156" s="878"/>
      <c r="U156" s="878"/>
      <c r="V156" s="878"/>
    </row>
    <row r="157" spans="1:22" s="755" customFormat="1" ht="14.1" customHeight="1" x14ac:dyDescent="0.25">
      <c r="A157" s="723">
        <f t="shared" si="42"/>
        <v>145</v>
      </c>
      <c r="B157" s="252" t="s">
        <v>135</v>
      </c>
      <c r="C157" s="980">
        <f t="shared" si="44"/>
        <v>210.5</v>
      </c>
      <c r="D157" s="823">
        <v>210.5</v>
      </c>
      <c r="E157" s="981">
        <v>163.19999999999999</v>
      </c>
      <c r="F157" s="982"/>
      <c r="G157" s="822">
        <f t="shared" si="45"/>
        <v>579.09999999999991</v>
      </c>
      <c r="H157" s="736">
        <v>579.09999999999991</v>
      </c>
      <c r="I157" s="962">
        <v>541.96</v>
      </c>
      <c r="J157" s="983"/>
      <c r="K157" s="1012">
        <v>15</v>
      </c>
      <c r="L157" s="720">
        <f t="shared" si="43"/>
        <v>15</v>
      </c>
      <c r="M157" s="939">
        <v>5</v>
      </c>
      <c r="N157" s="1013"/>
      <c r="O157" s="801">
        <f t="shared" si="46"/>
        <v>804.59999999999991</v>
      </c>
      <c r="P157" s="803">
        <f t="shared" si="46"/>
        <v>804.59999999999991</v>
      </c>
      <c r="Q157" s="803">
        <f t="shared" si="46"/>
        <v>710.16000000000008</v>
      </c>
      <c r="R157" s="902">
        <f t="shared" si="46"/>
        <v>0</v>
      </c>
      <c r="S157" s="942"/>
      <c r="T157" s="878"/>
      <c r="U157" s="878"/>
      <c r="V157" s="878"/>
    </row>
    <row r="158" spans="1:22" s="755" customFormat="1" ht="14.1" customHeight="1" x14ac:dyDescent="0.25">
      <c r="A158" s="723">
        <f t="shared" si="42"/>
        <v>146</v>
      </c>
      <c r="B158" s="252" t="s">
        <v>105</v>
      </c>
      <c r="C158" s="980">
        <f t="shared" si="44"/>
        <v>365.9</v>
      </c>
      <c r="D158" s="823">
        <v>365.9</v>
      </c>
      <c r="E158" s="981">
        <v>281.3</v>
      </c>
      <c r="F158" s="982"/>
      <c r="G158" s="822">
        <f t="shared" si="45"/>
        <v>1334.3000000000002</v>
      </c>
      <c r="H158" s="736">
        <v>1334.3000000000002</v>
      </c>
      <c r="I158" s="962">
        <v>1276.05</v>
      </c>
      <c r="J158" s="983"/>
      <c r="K158" s="1012">
        <v>30.5</v>
      </c>
      <c r="L158" s="720">
        <f t="shared" si="43"/>
        <v>30.5</v>
      </c>
      <c r="M158" s="939">
        <v>10.8</v>
      </c>
      <c r="N158" s="1013"/>
      <c r="O158" s="801">
        <f t="shared" si="46"/>
        <v>1730.7000000000003</v>
      </c>
      <c r="P158" s="803">
        <f t="shared" si="46"/>
        <v>1730.7000000000003</v>
      </c>
      <c r="Q158" s="803">
        <f t="shared" si="46"/>
        <v>1568.1499999999999</v>
      </c>
      <c r="R158" s="902">
        <f t="shared" si="46"/>
        <v>0</v>
      </c>
      <c r="S158" s="878"/>
      <c r="T158" s="878"/>
      <c r="U158" s="878"/>
      <c r="V158" s="878"/>
    </row>
    <row r="159" spans="1:22" s="755" customFormat="1" ht="14.1" customHeight="1" x14ac:dyDescent="0.25">
      <c r="A159" s="723">
        <f t="shared" si="42"/>
        <v>147</v>
      </c>
      <c r="B159" s="252" t="s">
        <v>136</v>
      </c>
      <c r="C159" s="984">
        <f t="shared" si="44"/>
        <v>282.89999999999998</v>
      </c>
      <c r="D159" s="823">
        <v>282.89999999999998</v>
      </c>
      <c r="E159" s="981">
        <v>182.4</v>
      </c>
      <c r="F159" s="982"/>
      <c r="G159" s="822">
        <f t="shared" si="45"/>
        <v>374.70000000000005</v>
      </c>
      <c r="H159" s="823">
        <v>374.70000000000005</v>
      </c>
      <c r="I159" s="923">
        <v>362</v>
      </c>
      <c r="J159" s="983"/>
      <c r="K159" s="1012">
        <v>3</v>
      </c>
      <c r="L159" s="720">
        <f t="shared" si="43"/>
        <v>3</v>
      </c>
      <c r="M159" s="939"/>
      <c r="N159" s="1013"/>
      <c r="O159" s="801">
        <f t="shared" si="46"/>
        <v>660.6</v>
      </c>
      <c r="P159" s="803">
        <f t="shared" si="46"/>
        <v>660.6</v>
      </c>
      <c r="Q159" s="803">
        <f t="shared" si="46"/>
        <v>544.4</v>
      </c>
      <c r="R159" s="902">
        <f t="shared" si="46"/>
        <v>0</v>
      </c>
      <c r="S159" s="878"/>
      <c r="T159" s="878"/>
      <c r="U159" s="878"/>
      <c r="V159" s="878"/>
    </row>
    <row r="160" spans="1:22" s="755" customFormat="1" ht="14.1" customHeight="1" x14ac:dyDescent="0.25">
      <c r="A160" s="723">
        <f t="shared" si="42"/>
        <v>148</v>
      </c>
      <c r="B160" s="252" t="s">
        <v>137</v>
      </c>
      <c r="C160" s="980">
        <f t="shared" si="44"/>
        <v>126.8</v>
      </c>
      <c r="D160" s="823">
        <v>126.8</v>
      </c>
      <c r="E160" s="981">
        <v>100.8</v>
      </c>
      <c r="F160" s="982"/>
      <c r="G160" s="822">
        <f t="shared" si="45"/>
        <v>488.07900000000001</v>
      </c>
      <c r="H160" s="736">
        <v>488.07900000000001</v>
      </c>
      <c r="I160" s="962">
        <v>464.94</v>
      </c>
      <c r="J160" s="983"/>
      <c r="K160" s="1012">
        <v>2.9</v>
      </c>
      <c r="L160" s="720">
        <f t="shared" si="43"/>
        <v>2.9</v>
      </c>
      <c r="M160" s="939"/>
      <c r="N160" s="1013"/>
      <c r="O160" s="801">
        <f t="shared" si="46"/>
        <v>617.779</v>
      </c>
      <c r="P160" s="803">
        <f t="shared" si="46"/>
        <v>617.779</v>
      </c>
      <c r="Q160" s="803">
        <f t="shared" si="46"/>
        <v>565.74</v>
      </c>
      <c r="R160" s="902">
        <f t="shared" si="46"/>
        <v>0</v>
      </c>
      <c r="S160" s="878"/>
      <c r="T160" s="878"/>
      <c r="U160" s="878"/>
      <c r="V160" s="878"/>
    </row>
    <row r="161" spans="1:22" s="755" customFormat="1" ht="14.1" customHeight="1" x14ac:dyDescent="0.25">
      <c r="A161" s="723">
        <f t="shared" si="42"/>
        <v>149</v>
      </c>
      <c r="B161" s="807" t="s">
        <v>138</v>
      </c>
      <c r="C161" s="984">
        <f t="shared" si="44"/>
        <v>238.8</v>
      </c>
      <c r="D161" s="823">
        <v>238.8</v>
      </c>
      <c r="E161" s="981">
        <v>172.8</v>
      </c>
      <c r="F161" s="982"/>
      <c r="G161" s="822">
        <f t="shared" si="45"/>
        <v>353.7</v>
      </c>
      <c r="H161" s="736">
        <v>353.7</v>
      </c>
      <c r="I161" s="962">
        <v>341.2</v>
      </c>
      <c r="J161" s="983"/>
      <c r="K161" s="1012">
        <v>17</v>
      </c>
      <c r="L161" s="720">
        <f t="shared" si="43"/>
        <v>15.5</v>
      </c>
      <c r="M161" s="939"/>
      <c r="N161" s="1013">
        <v>1.5</v>
      </c>
      <c r="O161" s="801">
        <f t="shared" si="46"/>
        <v>609.5</v>
      </c>
      <c r="P161" s="803">
        <f t="shared" si="46"/>
        <v>608</v>
      </c>
      <c r="Q161" s="803">
        <f t="shared" si="46"/>
        <v>514</v>
      </c>
      <c r="R161" s="902">
        <f t="shared" si="46"/>
        <v>1.5</v>
      </c>
      <c r="S161" s="260"/>
      <c r="T161" s="255"/>
      <c r="U161" s="878"/>
      <c r="V161" s="878"/>
    </row>
    <row r="162" spans="1:22" s="755" customFormat="1" ht="14.1" customHeight="1" x14ac:dyDescent="0.25">
      <c r="A162" s="723">
        <f t="shared" si="42"/>
        <v>150</v>
      </c>
      <c r="B162" s="252" t="s">
        <v>139</v>
      </c>
      <c r="C162" s="980">
        <f t="shared" si="44"/>
        <v>383.7</v>
      </c>
      <c r="D162" s="823">
        <v>383.7</v>
      </c>
      <c r="E162" s="981">
        <v>284.2</v>
      </c>
      <c r="F162" s="983"/>
      <c r="G162" s="822">
        <f t="shared" si="45"/>
        <v>665.17000000000007</v>
      </c>
      <c r="H162" s="736">
        <v>665.17000000000007</v>
      </c>
      <c r="I162" s="736">
        <v>633.6</v>
      </c>
      <c r="J162" s="983"/>
      <c r="K162" s="1012">
        <v>8</v>
      </c>
      <c r="L162" s="720">
        <f t="shared" si="43"/>
        <v>8</v>
      </c>
      <c r="M162" s="939"/>
      <c r="N162" s="1013"/>
      <c r="O162" s="801">
        <f t="shared" si="46"/>
        <v>1056.8700000000001</v>
      </c>
      <c r="P162" s="803">
        <f t="shared" si="46"/>
        <v>1056.8700000000001</v>
      </c>
      <c r="Q162" s="803">
        <f t="shared" si="46"/>
        <v>917.8</v>
      </c>
      <c r="R162" s="902">
        <f t="shared" si="46"/>
        <v>0</v>
      </c>
      <c r="S162" s="260"/>
      <c r="T162" s="255"/>
      <c r="U162" s="878"/>
      <c r="V162" s="878"/>
    </row>
    <row r="163" spans="1:22" s="755" customFormat="1" ht="14.1" customHeight="1" x14ac:dyDescent="0.25">
      <c r="A163" s="723">
        <f t="shared" si="42"/>
        <v>151</v>
      </c>
      <c r="B163" s="252" t="s">
        <v>140</v>
      </c>
      <c r="C163" s="980">
        <f t="shared" si="44"/>
        <v>211.3</v>
      </c>
      <c r="D163" s="823">
        <v>211.3</v>
      </c>
      <c r="E163" s="981">
        <v>161.30000000000001</v>
      </c>
      <c r="F163" s="983"/>
      <c r="G163" s="822">
        <f t="shared" si="45"/>
        <v>355</v>
      </c>
      <c r="H163" s="736">
        <v>355</v>
      </c>
      <c r="I163" s="736">
        <v>342.73</v>
      </c>
      <c r="J163" s="983"/>
      <c r="K163" s="1012">
        <v>14.4</v>
      </c>
      <c r="L163" s="720">
        <f t="shared" si="43"/>
        <v>14.4</v>
      </c>
      <c r="M163" s="939"/>
      <c r="N163" s="1013"/>
      <c r="O163" s="801">
        <f t="shared" si="46"/>
        <v>580.69999999999993</v>
      </c>
      <c r="P163" s="803">
        <f t="shared" si="46"/>
        <v>580.69999999999993</v>
      </c>
      <c r="Q163" s="803">
        <f t="shared" si="46"/>
        <v>504.03000000000003</v>
      </c>
      <c r="R163" s="902">
        <f t="shared" si="46"/>
        <v>0</v>
      </c>
      <c r="S163" s="260"/>
      <c r="T163" s="255"/>
      <c r="U163" s="878"/>
      <c r="V163" s="878"/>
    </row>
    <row r="164" spans="1:22" s="755" customFormat="1" ht="14.1" customHeight="1" x14ac:dyDescent="0.25">
      <c r="A164" s="723">
        <f t="shared" si="42"/>
        <v>152</v>
      </c>
      <c r="B164" s="807" t="s">
        <v>141</v>
      </c>
      <c r="C164" s="985">
        <f t="shared" si="44"/>
        <v>324.5</v>
      </c>
      <c r="D164" s="823">
        <v>324.5</v>
      </c>
      <c r="E164" s="823">
        <v>227.5</v>
      </c>
      <c r="F164" s="983"/>
      <c r="G164" s="822">
        <f t="shared" si="45"/>
        <v>603.79999999999995</v>
      </c>
      <c r="H164" s="736">
        <v>603.79999999999995</v>
      </c>
      <c r="I164" s="736">
        <v>581.5</v>
      </c>
      <c r="J164" s="983"/>
      <c r="K164" s="1012">
        <v>15</v>
      </c>
      <c r="L164" s="720">
        <f t="shared" si="43"/>
        <v>15</v>
      </c>
      <c r="M164" s="939"/>
      <c r="N164" s="1013"/>
      <c r="O164" s="801">
        <f t="shared" si="46"/>
        <v>943.3</v>
      </c>
      <c r="P164" s="803">
        <f t="shared" si="46"/>
        <v>943.3</v>
      </c>
      <c r="Q164" s="803">
        <f t="shared" si="46"/>
        <v>809</v>
      </c>
      <c r="R164" s="902">
        <f t="shared" si="46"/>
        <v>0</v>
      </c>
      <c r="S164" s="260"/>
      <c r="T164" s="255"/>
      <c r="U164" s="878"/>
      <c r="V164" s="878"/>
    </row>
    <row r="165" spans="1:22" s="755" customFormat="1" ht="14.1" customHeight="1" x14ac:dyDescent="0.25">
      <c r="A165" s="723">
        <f t="shared" si="42"/>
        <v>153</v>
      </c>
      <c r="B165" s="252" t="s">
        <v>104</v>
      </c>
      <c r="C165" s="985">
        <f t="shared" si="44"/>
        <v>330.2</v>
      </c>
      <c r="D165" s="823">
        <v>330.2</v>
      </c>
      <c r="E165" s="823">
        <v>239</v>
      </c>
      <c r="F165" s="983"/>
      <c r="G165" s="822">
        <f t="shared" si="45"/>
        <v>1467.06</v>
      </c>
      <c r="H165" s="736">
        <v>1460.06</v>
      </c>
      <c r="I165" s="736">
        <v>1394.29</v>
      </c>
      <c r="J165" s="983">
        <v>7</v>
      </c>
      <c r="K165" s="1012">
        <v>14.1</v>
      </c>
      <c r="L165" s="720">
        <f t="shared" si="43"/>
        <v>12.1</v>
      </c>
      <c r="M165" s="939">
        <v>4</v>
      </c>
      <c r="N165" s="1013">
        <v>2</v>
      </c>
      <c r="O165" s="801">
        <f t="shared" si="46"/>
        <v>1811.36</v>
      </c>
      <c r="P165" s="803">
        <f t="shared" si="46"/>
        <v>1802.36</v>
      </c>
      <c r="Q165" s="803">
        <f t="shared" si="46"/>
        <v>1637.29</v>
      </c>
      <c r="R165" s="902">
        <f t="shared" si="46"/>
        <v>9</v>
      </c>
      <c r="S165" s="259"/>
      <c r="T165" s="878"/>
      <c r="U165" s="878"/>
      <c r="V165" s="878"/>
    </row>
    <row r="166" spans="1:22" s="755" customFormat="1" ht="14.1" customHeight="1" x14ac:dyDescent="0.25">
      <c r="A166" s="723">
        <f t="shared" si="42"/>
        <v>154</v>
      </c>
      <c r="B166" s="807" t="s">
        <v>142</v>
      </c>
      <c r="C166" s="985">
        <f t="shared" si="44"/>
        <v>423.3</v>
      </c>
      <c r="D166" s="823">
        <v>423.3</v>
      </c>
      <c r="E166" s="823">
        <v>345.6</v>
      </c>
      <c r="F166" s="983"/>
      <c r="G166" s="822">
        <f t="shared" si="45"/>
        <v>569.4</v>
      </c>
      <c r="H166" s="736">
        <v>569.4</v>
      </c>
      <c r="I166" s="736">
        <v>537.20000000000005</v>
      </c>
      <c r="J166" s="983"/>
      <c r="K166" s="1012">
        <v>13</v>
      </c>
      <c r="L166" s="720">
        <f t="shared" si="43"/>
        <v>13</v>
      </c>
      <c r="M166" s="939"/>
      <c r="N166" s="1013"/>
      <c r="O166" s="801">
        <f t="shared" si="46"/>
        <v>1005.7</v>
      </c>
      <c r="P166" s="803">
        <f t="shared" si="46"/>
        <v>1005.7</v>
      </c>
      <c r="Q166" s="803">
        <f t="shared" si="46"/>
        <v>882.80000000000007</v>
      </c>
      <c r="R166" s="902">
        <f t="shared" si="46"/>
        <v>0</v>
      </c>
      <c r="S166" s="878"/>
      <c r="T166" s="878"/>
      <c r="U166" s="878"/>
      <c r="V166" s="878"/>
    </row>
    <row r="167" spans="1:22" s="755" customFormat="1" ht="14.1" customHeight="1" x14ac:dyDescent="0.25">
      <c r="A167" s="723">
        <f t="shared" si="42"/>
        <v>155</v>
      </c>
      <c r="B167" s="73" t="s">
        <v>143</v>
      </c>
      <c r="C167" s="985">
        <f t="shared" si="44"/>
        <v>119.8</v>
      </c>
      <c r="D167" s="823">
        <v>119.8</v>
      </c>
      <c r="E167" s="823">
        <v>101.8</v>
      </c>
      <c r="F167" s="983"/>
      <c r="G167" s="822">
        <f t="shared" si="45"/>
        <v>25.8</v>
      </c>
      <c r="H167" s="736">
        <v>25.8</v>
      </c>
      <c r="I167" s="736">
        <v>25.2</v>
      </c>
      <c r="J167" s="983"/>
      <c r="K167" s="1012">
        <v>2.5</v>
      </c>
      <c r="L167" s="720">
        <f t="shared" si="43"/>
        <v>2.5</v>
      </c>
      <c r="M167" s="939"/>
      <c r="N167" s="1013"/>
      <c r="O167" s="801">
        <f t="shared" si="46"/>
        <v>148.1</v>
      </c>
      <c r="P167" s="803">
        <f t="shared" si="46"/>
        <v>148.1</v>
      </c>
      <c r="Q167" s="803">
        <f t="shared" si="46"/>
        <v>127</v>
      </c>
      <c r="R167" s="902">
        <f t="shared" si="46"/>
        <v>0</v>
      </c>
      <c r="S167" s="878"/>
      <c r="T167" s="878"/>
      <c r="U167" s="878"/>
      <c r="V167" s="878"/>
    </row>
    <row r="168" spans="1:22" s="755" customFormat="1" ht="24.75" customHeight="1" x14ac:dyDescent="0.25">
      <c r="A168" s="723">
        <f t="shared" si="42"/>
        <v>156</v>
      </c>
      <c r="B168" s="252" t="s">
        <v>198</v>
      </c>
      <c r="C168" s="985">
        <f t="shared" si="44"/>
        <v>134.69999999999999</v>
      </c>
      <c r="D168" s="823">
        <v>134.69999999999999</v>
      </c>
      <c r="E168" s="823">
        <v>91.2</v>
      </c>
      <c r="F168" s="983"/>
      <c r="G168" s="822">
        <f t="shared" si="45"/>
        <v>290.29999999999995</v>
      </c>
      <c r="H168" s="736">
        <v>290.29999999999995</v>
      </c>
      <c r="I168" s="736">
        <v>280.81</v>
      </c>
      <c r="J168" s="983"/>
      <c r="K168" s="1012">
        <v>2.7</v>
      </c>
      <c r="L168" s="720">
        <f t="shared" si="43"/>
        <v>2.7</v>
      </c>
      <c r="M168" s="939"/>
      <c r="N168" s="1013"/>
      <c r="O168" s="801">
        <f t="shared" si="46"/>
        <v>427.69999999999993</v>
      </c>
      <c r="P168" s="803">
        <f t="shared" si="46"/>
        <v>427.69999999999993</v>
      </c>
      <c r="Q168" s="803">
        <f t="shared" si="46"/>
        <v>372.01</v>
      </c>
      <c r="R168" s="902">
        <f t="shared" si="46"/>
        <v>0</v>
      </c>
      <c r="S168" s="878"/>
      <c r="T168" s="878"/>
      <c r="U168" s="878"/>
      <c r="V168" s="878"/>
    </row>
    <row r="169" spans="1:22" s="755" customFormat="1" ht="14.1" customHeight="1" x14ac:dyDescent="0.25">
      <c r="A169" s="723">
        <f t="shared" si="42"/>
        <v>157</v>
      </c>
      <c r="B169" s="855" t="s">
        <v>103</v>
      </c>
      <c r="C169" s="985">
        <f t="shared" si="44"/>
        <v>46.6</v>
      </c>
      <c r="D169" s="823">
        <v>46.6</v>
      </c>
      <c r="E169" s="823">
        <v>35.5</v>
      </c>
      <c r="F169" s="983"/>
      <c r="G169" s="822">
        <f t="shared" si="45"/>
        <v>694.28000000000009</v>
      </c>
      <c r="H169" s="736">
        <v>694.28000000000009</v>
      </c>
      <c r="I169" s="736">
        <v>654.36</v>
      </c>
      <c r="J169" s="983"/>
      <c r="K169" s="1012">
        <v>1.5</v>
      </c>
      <c r="L169" s="720">
        <f t="shared" si="43"/>
        <v>1.5</v>
      </c>
      <c r="M169" s="939">
        <v>1.47</v>
      </c>
      <c r="N169" s="1013"/>
      <c r="O169" s="801">
        <f t="shared" si="46"/>
        <v>742.38000000000011</v>
      </c>
      <c r="P169" s="803">
        <f t="shared" si="46"/>
        <v>742.38000000000011</v>
      </c>
      <c r="Q169" s="803">
        <f t="shared" si="46"/>
        <v>691.33</v>
      </c>
      <c r="R169" s="902">
        <f t="shared" si="46"/>
        <v>0</v>
      </c>
      <c r="S169" s="259"/>
      <c r="T169" s="878"/>
      <c r="U169" s="878"/>
      <c r="V169" s="878"/>
    </row>
    <row r="170" spans="1:22" s="755" customFormat="1" ht="14.1" customHeight="1" x14ac:dyDescent="0.25">
      <c r="A170" s="723">
        <f t="shared" si="42"/>
        <v>158</v>
      </c>
      <c r="B170" s="252" t="s">
        <v>145</v>
      </c>
      <c r="C170" s="985">
        <f t="shared" si="44"/>
        <v>230.4</v>
      </c>
      <c r="D170" s="823">
        <v>230.4</v>
      </c>
      <c r="E170" s="823">
        <v>187.6</v>
      </c>
      <c r="F170" s="983"/>
      <c r="G170" s="965">
        <f t="shared" si="45"/>
        <v>39.950000000000003</v>
      </c>
      <c r="H170" s="962">
        <v>39.950000000000003</v>
      </c>
      <c r="I170" s="962">
        <v>38</v>
      </c>
      <c r="J170" s="983"/>
      <c r="K170" s="1012">
        <v>12</v>
      </c>
      <c r="L170" s="720">
        <f t="shared" si="43"/>
        <v>12</v>
      </c>
      <c r="M170" s="939"/>
      <c r="N170" s="1013"/>
      <c r="O170" s="801">
        <f t="shared" si="46"/>
        <v>282.35000000000002</v>
      </c>
      <c r="P170" s="803">
        <f t="shared" si="46"/>
        <v>282.35000000000002</v>
      </c>
      <c r="Q170" s="803">
        <f t="shared" si="46"/>
        <v>225.6</v>
      </c>
      <c r="R170" s="902">
        <f t="shared" si="46"/>
        <v>0</v>
      </c>
      <c r="S170" s="943"/>
      <c r="T170" s="943"/>
      <c r="U170" s="878"/>
      <c r="V170" s="878"/>
    </row>
    <row r="171" spans="1:22" s="755" customFormat="1" ht="14.1" customHeight="1" x14ac:dyDescent="0.25">
      <c r="A171" s="723">
        <f t="shared" si="42"/>
        <v>159</v>
      </c>
      <c r="B171" s="807" t="s">
        <v>106</v>
      </c>
      <c r="C171" s="985">
        <f t="shared" si="44"/>
        <v>238.9</v>
      </c>
      <c r="D171" s="823">
        <v>238.9</v>
      </c>
      <c r="E171" s="823">
        <v>221.8</v>
      </c>
      <c r="F171" s="983"/>
      <c r="G171" s="822">
        <f t="shared" si="45"/>
        <v>17.36</v>
      </c>
      <c r="H171" s="736">
        <v>17.36</v>
      </c>
      <c r="I171" s="736">
        <v>17.12</v>
      </c>
      <c r="J171" s="983"/>
      <c r="K171" s="1012">
        <v>10</v>
      </c>
      <c r="L171" s="720">
        <f t="shared" si="43"/>
        <v>10</v>
      </c>
      <c r="M171" s="939"/>
      <c r="N171" s="1013"/>
      <c r="O171" s="801">
        <f t="shared" si="46"/>
        <v>266.26</v>
      </c>
      <c r="P171" s="803">
        <f t="shared" si="46"/>
        <v>266.26</v>
      </c>
      <c r="Q171" s="803">
        <f t="shared" si="46"/>
        <v>238.92000000000002</v>
      </c>
      <c r="R171" s="902">
        <f t="shared" si="46"/>
        <v>0</v>
      </c>
      <c r="S171" s="878"/>
      <c r="T171" s="878"/>
      <c r="U171" s="878"/>
      <c r="V171" s="878"/>
    </row>
    <row r="172" spans="1:22" s="755" customFormat="1" ht="14.1" customHeight="1" x14ac:dyDescent="0.25">
      <c r="A172" s="723">
        <f t="shared" si="42"/>
        <v>160</v>
      </c>
      <c r="B172" s="807" t="s">
        <v>107</v>
      </c>
      <c r="C172" s="985">
        <f t="shared" si="44"/>
        <v>465.6</v>
      </c>
      <c r="D172" s="823">
        <v>465.6</v>
      </c>
      <c r="E172" s="823">
        <v>426.2</v>
      </c>
      <c r="F172" s="986"/>
      <c r="G172" s="822">
        <f t="shared" si="45"/>
        <v>55.87</v>
      </c>
      <c r="H172" s="736">
        <v>55.87</v>
      </c>
      <c r="I172" s="736">
        <v>55.07</v>
      </c>
      <c r="J172" s="983"/>
      <c r="K172" s="1012">
        <v>55</v>
      </c>
      <c r="L172" s="720">
        <f t="shared" si="43"/>
        <v>55</v>
      </c>
      <c r="M172" s="939">
        <v>39.200000000000003</v>
      </c>
      <c r="N172" s="1013"/>
      <c r="O172" s="801">
        <f t="shared" si="46"/>
        <v>576.47</v>
      </c>
      <c r="P172" s="803">
        <f t="shared" si="46"/>
        <v>576.47</v>
      </c>
      <c r="Q172" s="803">
        <f t="shared" si="46"/>
        <v>520.47</v>
      </c>
      <c r="R172" s="902">
        <f t="shared" si="46"/>
        <v>0</v>
      </c>
      <c r="S172" s="878"/>
      <c r="T172" s="878"/>
      <c r="U172" s="878"/>
      <c r="V172" s="878"/>
    </row>
    <row r="173" spans="1:22" s="755" customFormat="1" ht="24" customHeight="1" x14ac:dyDescent="0.25">
      <c r="A173" s="723">
        <f t="shared" si="42"/>
        <v>161</v>
      </c>
      <c r="B173" s="717" t="s">
        <v>146</v>
      </c>
      <c r="C173" s="987">
        <f t="shared" si="44"/>
        <v>62</v>
      </c>
      <c r="D173" s="988">
        <v>62</v>
      </c>
      <c r="E173" s="988">
        <v>47</v>
      </c>
      <c r="F173" s="989"/>
      <c r="G173" s="990">
        <f t="shared" si="45"/>
        <v>110.9</v>
      </c>
      <c r="H173" s="720">
        <v>110.9</v>
      </c>
      <c r="I173" s="720">
        <v>109.3</v>
      </c>
      <c r="J173" s="989"/>
      <c r="K173" s="1014">
        <v>5</v>
      </c>
      <c r="L173" s="720">
        <f t="shared" si="43"/>
        <v>5</v>
      </c>
      <c r="M173" s="991"/>
      <c r="N173" s="1015"/>
      <c r="O173" s="721">
        <f t="shared" si="46"/>
        <v>177.9</v>
      </c>
      <c r="P173" s="722">
        <f t="shared" si="46"/>
        <v>177.9</v>
      </c>
      <c r="Q173" s="722">
        <f t="shared" si="46"/>
        <v>156.30000000000001</v>
      </c>
      <c r="R173" s="992">
        <f t="shared" si="46"/>
        <v>0</v>
      </c>
      <c r="S173" s="943"/>
      <c r="T173" s="943"/>
      <c r="U173" s="878"/>
      <c r="V173" s="878"/>
    </row>
    <row r="174" spans="1:22" s="755" customFormat="1" ht="14.1" customHeight="1" x14ac:dyDescent="0.25">
      <c r="A174" s="723">
        <f t="shared" si="42"/>
        <v>162</v>
      </c>
      <c r="B174" s="944" t="s">
        <v>90</v>
      </c>
      <c r="C174" s="993">
        <f>D174+F174</f>
        <v>542</v>
      </c>
      <c r="D174" s="994">
        <f>D175+D176+D178+D179+D182+D181</f>
        <v>542</v>
      </c>
      <c r="E174" s="994">
        <f>E175+E176+E178+E179+E182+E181</f>
        <v>0</v>
      </c>
      <c r="F174" s="983"/>
      <c r="G174" s="764">
        <f>G178+G179+G175+G182+G176+G177+G180</f>
        <v>394.416</v>
      </c>
      <c r="H174" s="733">
        <f t="shared" ref="H174:N174" si="47">H178+H179+H175+H182+H176+H177+H180</f>
        <v>394.416</v>
      </c>
      <c r="I174" s="733">
        <f t="shared" si="47"/>
        <v>5.6</v>
      </c>
      <c r="J174" s="765">
        <f t="shared" si="47"/>
        <v>0</v>
      </c>
      <c r="K174" s="764">
        <f t="shared" si="47"/>
        <v>0</v>
      </c>
      <c r="L174" s="733">
        <f t="shared" si="47"/>
        <v>0</v>
      </c>
      <c r="M174" s="733">
        <f t="shared" si="47"/>
        <v>0</v>
      </c>
      <c r="N174" s="765">
        <f t="shared" si="47"/>
        <v>0</v>
      </c>
      <c r="O174" s="764">
        <f>O178+O179+O175+O182+O176+O177+O180+O181</f>
        <v>936.41599999999994</v>
      </c>
      <c r="P174" s="733">
        <f t="shared" ref="P174:R174" si="48">P178+P179+P175+P182+P176+P177+P180+P181</f>
        <v>936.41599999999994</v>
      </c>
      <c r="Q174" s="733">
        <f t="shared" si="48"/>
        <v>5.6</v>
      </c>
      <c r="R174" s="765">
        <f t="shared" si="48"/>
        <v>0</v>
      </c>
      <c r="S174" s="878"/>
      <c r="T174" s="878"/>
      <c r="U174" s="878"/>
    </row>
    <row r="175" spans="1:22" s="755" customFormat="1" ht="24.75" customHeight="1" x14ac:dyDescent="0.25">
      <c r="A175" s="723">
        <f t="shared" si="42"/>
        <v>163</v>
      </c>
      <c r="B175" s="945" t="s">
        <v>199</v>
      </c>
      <c r="C175" s="995"/>
      <c r="D175" s="736"/>
      <c r="E175" s="738"/>
      <c r="F175" s="982"/>
      <c r="G175" s="822">
        <f t="shared" ref="G175:G179" si="49">H175+J175</f>
        <v>100.56</v>
      </c>
      <c r="H175" s="939">
        <v>100.56</v>
      </c>
      <c r="I175" s="733"/>
      <c r="J175" s="765"/>
      <c r="K175" s="764"/>
      <c r="L175" s="733"/>
      <c r="M175" s="733"/>
      <c r="N175" s="765"/>
      <c r="O175" s="901">
        <f t="shared" ref="O175:R184" si="50">C175+G175+K175</f>
        <v>100.56</v>
      </c>
      <c r="P175" s="736">
        <f t="shared" si="50"/>
        <v>100.56</v>
      </c>
      <c r="Q175" s="736">
        <f t="shared" si="50"/>
        <v>0</v>
      </c>
      <c r="R175" s="902">
        <f t="shared" si="50"/>
        <v>0</v>
      </c>
      <c r="S175" s="878"/>
      <c r="T175" s="878"/>
      <c r="U175" s="878"/>
    </row>
    <row r="176" spans="1:22" s="755" customFormat="1" ht="24.75" customHeight="1" x14ac:dyDescent="0.25">
      <c r="A176" s="723">
        <f t="shared" si="42"/>
        <v>164</v>
      </c>
      <c r="B176" s="73" t="s">
        <v>200</v>
      </c>
      <c r="C176" s="996">
        <f t="shared" si="44"/>
        <v>0</v>
      </c>
      <c r="D176" s="736"/>
      <c r="E176" s="758"/>
      <c r="F176" s="997"/>
      <c r="G176" s="822">
        <f t="shared" si="49"/>
        <v>6.5</v>
      </c>
      <c r="H176" s="939">
        <v>6.5</v>
      </c>
      <c r="I176" s="733"/>
      <c r="J176" s="765"/>
      <c r="K176" s="892"/>
      <c r="L176" s="733"/>
      <c r="M176" s="733"/>
      <c r="N176" s="926"/>
      <c r="O176" s="901">
        <f t="shared" si="50"/>
        <v>6.5</v>
      </c>
      <c r="P176" s="736">
        <f t="shared" si="50"/>
        <v>6.5</v>
      </c>
      <c r="Q176" s="736">
        <f t="shared" si="50"/>
        <v>0</v>
      </c>
      <c r="R176" s="902">
        <f t="shared" si="50"/>
        <v>0</v>
      </c>
      <c r="S176" s="878"/>
      <c r="T176" s="878"/>
      <c r="U176" s="878"/>
    </row>
    <row r="177" spans="1:21" s="755" customFormat="1" ht="15.75" customHeight="1" x14ac:dyDescent="0.25">
      <c r="A177" s="723">
        <f t="shared" si="42"/>
        <v>165</v>
      </c>
      <c r="B177" s="252" t="s">
        <v>201</v>
      </c>
      <c r="C177" s="764"/>
      <c r="D177" s="733"/>
      <c r="E177" s="733"/>
      <c r="F177" s="998"/>
      <c r="G177" s="999">
        <f t="shared" si="49"/>
        <v>197.55600000000001</v>
      </c>
      <c r="H177" s="962">
        <v>197.55600000000001</v>
      </c>
      <c r="I177" s="736">
        <v>5.6</v>
      </c>
      <c r="J177" s="765"/>
      <c r="K177" s="892"/>
      <c r="L177" s="733"/>
      <c r="M177" s="733"/>
      <c r="N177" s="926"/>
      <c r="O177" s="801">
        <f t="shared" si="50"/>
        <v>197.55600000000001</v>
      </c>
      <c r="P177" s="803">
        <f t="shared" si="50"/>
        <v>197.55600000000001</v>
      </c>
      <c r="Q177" s="803">
        <f t="shared" si="50"/>
        <v>5.6</v>
      </c>
      <c r="R177" s="902">
        <f t="shared" si="50"/>
        <v>0</v>
      </c>
      <c r="S177" s="878"/>
      <c r="T177" s="943"/>
      <c r="U177" s="878"/>
    </row>
    <row r="178" spans="1:21" s="755" customFormat="1" ht="36" customHeight="1" x14ac:dyDescent="0.25">
      <c r="A178" s="723">
        <f t="shared" si="42"/>
        <v>166</v>
      </c>
      <c r="B178" s="252" t="s">
        <v>202</v>
      </c>
      <c r="C178" s="760">
        <f>D178+F178</f>
        <v>60</v>
      </c>
      <c r="D178" s="736">
        <v>60</v>
      </c>
      <c r="E178" s="736"/>
      <c r="F178" s="858"/>
      <c r="G178" s="822">
        <f t="shared" si="49"/>
        <v>0</v>
      </c>
      <c r="H178" s="736"/>
      <c r="I178" s="736"/>
      <c r="J178" s="737"/>
      <c r="K178" s="795"/>
      <c r="L178" s="736"/>
      <c r="M178" s="736"/>
      <c r="N178" s="727"/>
      <c r="O178" s="795">
        <f t="shared" si="50"/>
        <v>60</v>
      </c>
      <c r="P178" s="796">
        <f t="shared" si="50"/>
        <v>60</v>
      </c>
      <c r="Q178" s="796">
        <f t="shared" si="50"/>
        <v>0</v>
      </c>
      <c r="R178" s="737">
        <f t="shared" si="50"/>
        <v>0</v>
      </c>
      <c r="S178" s="946"/>
      <c r="T178" s="943"/>
      <c r="U178" s="878"/>
    </row>
    <row r="179" spans="1:21" s="755" customFormat="1" ht="15.75" customHeight="1" x14ac:dyDescent="0.25">
      <c r="A179" s="723">
        <f t="shared" si="42"/>
        <v>167</v>
      </c>
      <c r="B179" s="252" t="s">
        <v>203</v>
      </c>
      <c r="C179" s="760">
        <f>D179+F179</f>
        <v>220</v>
      </c>
      <c r="D179" s="736">
        <v>220</v>
      </c>
      <c r="E179" s="736"/>
      <c r="F179" s="858"/>
      <c r="G179" s="822">
        <f t="shared" si="49"/>
        <v>0</v>
      </c>
      <c r="H179" s="736"/>
      <c r="I179" s="736"/>
      <c r="J179" s="737"/>
      <c r="K179" s="795"/>
      <c r="L179" s="736"/>
      <c r="M179" s="736"/>
      <c r="N179" s="727"/>
      <c r="O179" s="801">
        <f t="shared" si="50"/>
        <v>220</v>
      </c>
      <c r="P179" s="803">
        <f t="shared" si="50"/>
        <v>220</v>
      </c>
      <c r="Q179" s="803">
        <f t="shared" si="50"/>
        <v>0</v>
      </c>
      <c r="R179" s="902">
        <f t="shared" si="50"/>
        <v>0</v>
      </c>
      <c r="S179" s="878"/>
      <c r="T179" s="943"/>
      <c r="U179" s="878"/>
    </row>
    <row r="180" spans="1:21" s="755" customFormat="1" ht="16.5" customHeight="1" x14ac:dyDescent="0.25">
      <c r="A180" s="723">
        <f t="shared" si="42"/>
        <v>168</v>
      </c>
      <c r="B180" s="105" t="s">
        <v>204</v>
      </c>
      <c r="C180" s="760">
        <f t="shared" ref="C180:C182" si="51">D180+F180</f>
        <v>0</v>
      </c>
      <c r="D180" s="736"/>
      <c r="E180" s="736"/>
      <c r="F180" s="1000"/>
      <c r="G180" s="822">
        <f t="shared" ref="G180" si="52">H180+J180</f>
        <v>89.8</v>
      </c>
      <c r="H180" s="736">
        <v>89.8</v>
      </c>
      <c r="I180" s="799"/>
      <c r="J180" s="902"/>
      <c r="K180" s="901"/>
      <c r="L180" s="799"/>
      <c r="M180" s="799"/>
      <c r="N180" s="902"/>
      <c r="O180" s="801">
        <f t="shared" si="50"/>
        <v>89.8</v>
      </c>
      <c r="P180" s="803">
        <f t="shared" si="50"/>
        <v>89.8</v>
      </c>
      <c r="Q180" s="803"/>
      <c r="R180" s="902">
        <f t="shared" si="50"/>
        <v>0</v>
      </c>
    </row>
    <row r="181" spans="1:21" s="755" customFormat="1" ht="16.5" customHeight="1" x14ac:dyDescent="0.25">
      <c r="A181" s="723">
        <f t="shared" si="42"/>
        <v>169</v>
      </c>
      <c r="B181" s="72" t="s">
        <v>336</v>
      </c>
      <c r="C181" s="760">
        <f t="shared" si="51"/>
        <v>220</v>
      </c>
      <c r="D181" s="736">
        <v>220</v>
      </c>
      <c r="E181" s="736"/>
      <c r="F181" s="1001"/>
      <c r="G181" s="1002"/>
      <c r="H181" s="736"/>
      <c r="I181" s="736"/>
      <c r="J181" s="737"/>
      <c r="K181" s="760"/>
      <c r="L181" s="736"/>
      <c r="M181" s="736"/>
      <c r="N181" s="737"/>
      <c r="O181" s="801">
        <f t="shared" ref="O181" si="53">C181+G181+K181</f>
        <v>220</v>
      </c>
      <c r="P181" s="803">
        <f t="shared" ref="P181" si="54">D181+H181+L181</f>
        <v>220</v>
      </c>
      <c r="Q181" s="803"/>
      <c r="R181" s="902">
        <f t="shared" ref="R181" si="55">F181+J181+N181</f>
        <v>0</v>
      </c>
    </row>
    <row r="182" spans="1:21" s="755" customFormat="1" ht="18" customHeight="1" thickBot="1" x14ac:dyDescent="0.3">
      <c r="A182" s="723">
        <f t="shared" si="42"/>
        <v>170</v>
      </c>
      <c r="B182" s="825" t="s">
        <v>205</v>
      </c>
      <c r="C182" s="1003">
        <f t="shared" si="51"/>
        <v>42</v>
      </c>
      <c r="D182" s="1004">
        <v>42</v>
      </c>
      <c r="E182" s="1005"/>
      <c r="F182" s="1006"/>
      <c r="G182" s="904"/>
      <c r="H182" s="1004"/>
      <c r="I182" s="1004"/>
      <c r="J182" s="906"/>
      <c r="K182" s="904"/>
      <c r="L182" s="1004"/>
      <c r="M182" s="1004"/>
      <c r="N182" s="906"/>
      <c r="O182" s="947">
        <f t="shared" si="50"/>
        <v>42</v>
      </c>
      <c r="P182" s="1007">
        <f t="shared" si="50"/>
        <v>42</v>
      </c>
      <c r="Q182" s="1007"/>
      <c r="R182" s="906">
        <f t="shared" si="50"/>
        <v>0</v>
      </c>
    </row>
    <row r="183" spans="1:21" s="755" customFormat="1" ht="14.1" customHeight="1" thickBot="1" x14ac:dyDescent="0.3">
      <c r="A183" s="723">
        <f t="shared" si="42"/>
        <v>171</v>
      </c>
      <c r="B183" s="869" t="s">
        <v>76</v>
      </c>
      <c r="C183" s="870">
        <f t="shared" ref="C183:N183" si="56">C144+C145+C146+C147+C148+C149+C150+C151+C152+C153+C154+C155+C156+C157+C158+C159+C160+C161+C162+C163+C164+C165+C166+C167+C168+C169+C170+C171+C172+C173+C174</f>
        <v>8124.6</v>
      </c>
      <c r="D183" s="871">
        <f>D144+D145+D146+D147+D148+D149+D150+D151+D152+D153+D154+D155+D156+D157+D158+D159+D160+D161+D162+D163+D164+D165+D166+D167+D168+D169+D170+D171+D172+D173+D174</f>
        <v>8124.6</v>
      </c>
      <c r="E183" s="871">
        <f t="shared" si="56"/>
        <v>5996.5000000000018</v>
      </c>
      <c r="F183" s="872">
        <f t="shared" si="56"/>
        <v>0</v>
      </c>
      <c r="G183" s="870">
        <f t="shared" si="56"/>
        <v>12197.282999999999</v>
      </c>
      <c r="H183" s="871">
        <f t="shared" si="56"/>
        <v>12190.282999999999</v>
      </c>
      <c r="I183" s="871">
        <f t="shared" si="56"/>
        <v>11218.970000000003</v>
      </c>
      <c r="J183" s="873">
        <f t="shared" si="56"/>
        <v>7</v>
      </c>
      <c r="K183" s="872">
        <f t="shared" si="56"/>
        <v>686.5</v>
      </c>
      <c r="L183" s="871">
        <f t="shared" si="56"/>
        <v>679.5</v>
      </c>
      <c r="M183" s="871">
        <f t="shared" si="56"/>
        <v>66.47</v>
      </c>
      <c r="N183" s="872">
        <f t="shared" si="56"/>
        <v>7</v>
      </c>
      <c r="O183" s="948">
        <f t="shared" si="50"/>
        <v>21008.383000000002</v>
      </c>
      <c r="P183" s="949">
        <f t="shared" si="50"/>
        <v>20994.383000000002</v>
      </c>
      <c r="Q183" s="949">
        <f t="shared" si="50"/>
        <v>17281.940000000006</v>
      </c>
      <c r="R183" s="950">
        <f t="shared" si="50"/>
        <v>14</v>
      </c>
    </row>
    <row r="184" spans="1:21" s="755" customFormat="1" ht="14.1" customHeight="1" thickBot="1" x14ac:dyDescent="0.3">
      <c r="A184" s="723">
        <f t="shared" si="42"/>
        <v>172</v>
      </c>
      <c r="B184" s="869" t="s">
        <v>4</v>
      </c>
      <c r="C184" s="919">
        <f t="shared" ref="C184:N184" si="57">C53+C69+C87+C119+C125+C142+C183</f>
        <v>28896.451999999997</v>
      </c>
      <c r="D184" s="914">
        <f t="shared" si="57"/>
        <v>24586.052000000003</v>
      </c>
      <c r="E184" s="914">
        <f t="shared" si="57"/>
        <v>11778.900000000001</v>
      </c>
      <c r="F184" s="831">
        <f t="shared" si="57"/>
        <v>4310.3999999999996</v>
      </c>
      <c r="G184" s="919">
        <f t="shared" si="57"/>
        <v>21197.82</v>
      </c>
      <c r="H184" s="914">
        <f t="shared" si="57"/>
        <v>15600.126</v>
      </c>
      <c r="I184" s="914">
        <f t="shared" si="57"/>
        <v>12198.402000000004</v>
      </c>
      <c r="J184" s="833">
        <f t="shared" si="57"/>
        <v>5597.6939999999995</v>
      </c>
      <c r="K184" s="929">
        <f t="shared" si="57"/>
        <v>978.32999999999993</v>
      </c>
      <c r="L184" s="914">
        <f t="shared" si="57"/>
        <v>971.32999999999993</v>
      </c>
      <c r="M184" s="914">
        <f t="shared" si="57"/>
        <v>123.47</v>
      </c>
      <c r="N184" s="831">
        <f t="shared" si="57"/>
        <v>7</v>
      </c>
      <c r="O184" s="885">
        <f>C184+G184+K184</f>
        <v>51072.601999999999</v>
      </c>
      <c r="P184" s="886">
        <f>D184+H184+L184</f>
        <v>41157.508000000002</v>
      </c>
      <c r="Q184" s="886">
        <f>E184+I184+M184</f>
        <v>24100.772000000004</v>
      </c>
      <c r="R184" s="888">
        <f t="shared" si="50"/>
        <v>9915.0939999999991</v>
      </c>
    </row>
    <row r="185" spans="1:21" s="755" customFormat="1" x14ac:dyDescent="0.25">
      <c r="B185" s="951"/>
      <c r="C185" s="952"/>
      <c r="D185" s="953"/>
      <c r="E185" s="953"/>
      <c r="F185" s="953"/>
      <c r="G185" s="953"/>
      <c r="H185" s="953"/>
      <c r="I185" s="953"/>
      <c r="J185" s="953"/>
      <c r="K185" s="953"/>
      <c r="L185" s="953"/>
      <c r="M185" s="953"/>
      <c r="N185" s="953"/>
      <c r="O185" s="954"/>
      <c r="P185" s="954"/>
      <c r="Q185" s="954"/>
    </row>
    <row r="186" spans="1:21" s="755" customFormat="1" x14ac:dyDescent="0.25">
      <c r="C186" s="955"/>
      <c r="D186" s="955"/>
      <c r="G186" s="956"/>
      <c r="H186" s="955"/>
      <c r="K186" s="955"/>
      <c r="L186" s="957"/>
      <c r="O186" s="955"/>
      <c r="P186" s="957"/>
      <c r="Q186" s="957"/>
      <c r="R186" s="957"/>
    </row>
  </sheetData>
  <mergeCells count="31">
    <mergeCell ref="B143:R143"/>
    <mergeCell ref="B13:R13"/>
    <mergeCell ref="B54:R54"/>
    <mergeCell ref="B70:R70"/>
    <mergeCell ref="B88:R88"/>
    <mergeCell ref="B120:R120"/>
    <mergeCell ref="B126:R126"/>
    <mergeCell ref="K10:K12"/>
    <mergeCell ref="L10:N10"/>
    <mergeCell ref="O10:O12"/>
    <mergeCell ref="P10:R10"/>
    <mergeCell ref="D11:E11"/>
    <mergeCell ref="H11:I11"/>
    <mergeCell ref="L11:M11"/>
    <mergeCell ref="P11:Q11"/>
    <mergeCell ref="H10:J10"/>
    <mergeCell ref="J11:J12"/>
    <mergeCell ref="N11:N12"/>
    <mergeCell ref="R11:R12"/>
    <mergeCell ref="A10:A12"/>
    <mergeCell ref="B10:B12"/>
    <mergeCell ref="C10:C12"/>
    <mergeCell ref="D10:F10"/>
    <mergeCell ref="G10:G12"/>
    <mergeCell ref="F11:F12"/>
    <mergeCell ref="A6:R6"/>
    <mergeCell ref="A7:F7"/>
    <mergeCell ref="C9:F9"/>
    <mergeCell ref="G9:J9"/>
    <mergeCell ref="K9:N9"/>
    <mergeCell ref="O9:R9"/>
  </mergeCells>
  <pageMargins left="0.31496062992125984" right="0.11811023622047245" top="0.35433070866141736" bottom="0.39370078740157483" header="0.11811023622047245" footer="0.11811023622047245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opLeftCell="A22" workbookViewId="0">
      <selection activeCell="A55" sqref="A55:XFD55"/>
    </sheetView>
  </sheetViews>
  <sheetFormatPr defaultRowHeight="15" x14ac:dyDescent="0.25"/>
  <cols>
    <col min="1" max="1" width="2.5703125" style="11" customWidth="1"/>
    <col min="2" max="2" width="43.7109375" style="11" customWidth="1"/>
    <col min="3" max="3" width="10.140625" style="11" customWidth="1"/>
    <col min="4" max="4" width="9.85546875" style="11" customWidth="1"/>
    <col min="5" max="5" width="9.7109375" style="11" customWidth="1"/>
    <col min="6" max="6" width="9.42578125" style="11" customWidth="1"/>
    <col min="7" max="8" width="9.140625" style="11"/>
    <col min="9" max="9" width="9.42578125" style="11" bestFit="1" customWidth="1"/>
    <col min="10" max="252" width="9.140625" style="11"/>
    <col min="253" max="253" width="2.5703125" style="11" customWidth="1"/>
    <col min="254" max="254" width="43.7109375" style="11" customWidth="1"/>
    <col min="255" max="255" width="10.140625" style="11" customWidth="1"/>
    <col min="256" max="256" width="9.85546875" style="11" customWidth="1"/>
    <col min="257" max="257" width="9.7109375" style="11" customWidth="1"/>
    <col min="258" max="258" width="9.42578125" style="11" customWidth="1"/>
    <col min="259" max="508" width="9.140625" style="11"/>
    <col min="509" max="509" width="2.5703125" style="11" customWidth="1"/>
    <col min="510" max="510" width="43.7109375" style="11" customWidth="1"/>
    <col min="511" max="511" width="10.140625" style="11" customWidth="1"/>
    <col min="512" max="512" width="9.85546875" style="11" customWidth="1"/>
    <col min="513" max="513" width="9.7109375" style="11" customWidth="1"/>
    <col min="514" max="514" width="9.42578125" style="11" customWidth="1"/>
    <col min="515" max="764" width="9.140625" style="11"/>
    <col min="765" max="765" width="2.5703125" style="11" customWidth="1"/>
    <col min="766" max="766" width="43.7109375" style="11" customWidth="1"/>
    <col min="767" max="767" width="10.140625" style="11" customWidth="1"/>
    <col min="768" max="768" width="9.85546875" style="11" customWidth="1"/>
    <col min="769" max="769" width="9.7109375" style="11" customWidth="1"/>
    <col min="770" max="770" width="9.42578125" style="11" customWidth="1"/>
    <col min="771" max="1020" width="9.140625" style="11"/>
    <col min="1021" max="1021" width="2.5703125" style="11" customWidth="1"/>
    <col min="1022" max="1022" width="43.7109375" style="11" customWidth="1"/>
    <col min="1023" max="1023" width="10.140625" style="11" customWidth="1"/>
    <col min="1024" max="1024" width="9.85546875" style="11" customWidth="1"/>
    <col min="1025" max="1025" width="9.7109375" style="11" customWidth="1"/>
    <col min="1026" max="1026" width="9.42578125" style="11" customWidth="1"/>
    <col min="1027" max="1276" width="9.140625" style="11"/>
    <col min="1277" max="1277" width="2.5703125" style="11" customWidth="1"/>
    <col min="1278" max="1278" width="43.7109375" style="11" customWidth="1"/>
    <col min="1279" max="1279" width="10.140625" style="11" customWidth="1"/>
    <col min="1280" max="1280" width="9.85546875" style="11" customWidth="1"/>
    <col min="1281" max="1281" width="9.7109375" style="11" customWidth="1"/>
    <col min="1282" max="1282" width="9.42578125" style="11" customWidth="1"/>
    <col min="1283" max="1532" width="9.140625" style="11"/>
    <col min="1533" max="1533" width="2.5703125" style="11" customWidth="1"/>
    <col min="1534" max="1534" width="43.7109375" style="11" customWidth="1"/>
    <col min="1535" max="1535" width="10.140625" style="11" customWidth="1"/>
    <col min="1536" max="1536" width="9.85546875" style="11" customWidth="1"/>
    <col min="1537" max="1537" width="9.7109375" style="11" customWidth="1"/>
    <col min="1538" max="1538" width="9.42578125" style="11" customWidth="1"/>
    <col min="1539" max="1788" width="9.140625" style="11"/>
    <col min="1789" max="1789" width="2.5703125" style="11" customWidth="1"/>
    <col min="1790" max="1790" width="43.7109375" style="11" customWidth="1"/>
    <col min="1791" max="1791" width="10.140625" style="11" customWidth="1"/>
    <col min="1792" max="1792" width="9.85546875" style="11" customWidth="1"/>
    <col min="1793" max="1793" width="9.7109375" style="11" customWidth="1"/>
    <col min="1794" max="1794" width="9.42578125" style="11" customWidth="1"/>
    <col min="1795" max="2044" width="9.140625" style="11"/>
    <col min="2045" max="2045" width="2.5703125" style="11" customWidth="1"/>
    <col min="2046" max="2046" width="43.7109375" style="11" customWidth="1"/>
    <col min="2047" max="2047" width="10.140625" style="11" customWidth="1"/>
    <col min="2048" max="2048" width="9.85546875" style="11" customWidth="1"/>
    <col min="2049" max="2049" width="9.7109375" style="11" customWidth="1"/>
    <col min="2050" max="2050" width="9.42578125" style="11" customWidth="1"/>
    <col min="2051" max="2300" width="9.140625" style="11"/>
    <col min="2301" max="2301" width="2.5703125" style="11" customWidth="1"/>
    <col min="2302" max="2302" width="43.7109375" style="11" customWidth="1"/>
    <col min="2303" max="2303" width="10.140625" style="11" customWidth="1"/>
    <col min="2304" max="2304" width="9.85546875" style="11" customWidth="1"/>
    <col min="2305" max="2305" width="9.7109375" style="11" customWidth="1"/>
    <col min="2306" max="2306" width="9.42578125" style="11" customWidth="1"/>
    <col min="2307" max="2556" width="9.140625" style="11"/>
    <col min="2557" max="2557" width="2.5703125" style="11" customWidth="1"/>
    <col min="2558" max="2558" width="43.7109375" style="11" customWidth="1"/>
    <col min="2559" max="2559" width="10.140625" style="11" customWidth="1"/>
    <col min="2560" max="2560" width="9.85546875" style="11" customWidth="1"/>
    <col min="2561" max="2561" width="9.7109375" style="11" customWidth="1"/>
    <col min="2562" max="2562" width="9.42578125" style="11" customWidth="1"/>
    <col min="2563" max="2812" width="9.140625" style="11"/>
    <col min="2813" max="2813" width="2.5703125" style="11" customWidth="1"/>
    <col min="2814" max="2814" width="43.7109375" style="11" customWidth="1"/>
    <col min="2815" max="2815" width="10.140625" style="11" customWidth="1"/>
    <col min="2816" max="2816" width="9.85546875" style="11" customWidth="1"/>
    <col min="2817" max="2817" width="9.7109375" style="11" customWidth="1"/>
    <col min="2818" max="2818" width="9.42578125" style="11" customWidth="1"/>
    <col min="2819" max="3068" width="9.140625" style="11"/>
    <col min="3069" max="3069" width="2.5703125" style="11" customWidth="1"/>
    <col min="3070" max="3070" width="43.7109375" style="11" customWidth="1"/>
    <col min="3071" max="3071" width="10.140625" style="11" customWidth="1"/>
    <col min="3072" max="3072" width="9.85546875" style="11" customWidth="1"/>
    <col min="3073" max="3073" width="9.7109375" style="11" customWidth="1"/>
    <col min="3074" max="3074" width="9.42578125" style="11" customWidth="1"/>
    <col min="3075" max="3324" width="9.140625" style="11"/>
    <col min="3325" max="3325" width="2.5703125" style="11" customWidth="1"/>
    <col min="3326" max="3326" width="43.7109375" style="11" customWidth="1"/>
    <col min="3327" max="3327" width="10.140625" style="11" customWidth="1"/>
    <col min="3328" max="3328" width="9.85546875" style="11" customWidth="1"/>
    <col min="3329" max="3329" width="9.7109375" style="11" customWidth="1"/>
    <col min="3330" max="3330" width="9.42578125" style="11" customWidth="1"/>
    <col min="3331" max="3580" width="9.140625" style="11"/>
    <col min="3581" max="3581" width="2.5703125" style="11" customWidth="1"/>
    <col min="3582" max="3582" width="43.7109375" style="11" customWidth="1"/>
    <col min="3583" max="3583" width="10.140625" style="11" customWidth="1"/>
    <col min="3584" max="3584" width="9.85546875" style="11" customWidth="1"/>
    <col min="3585" max="3585" width="9.7109375" style="11" customWidth="1"/>
    <col min="3586" max="3586" width="9.42578125" style="11" customWidth="1"/>
    <col min="3587" max="3836" width="9.140625" style="11"/>
    <col min="3837" max="3837" width="2.5703125" style="11" customWidth="1"/>
    <col min="3838" max="3838" width="43.7109375" style="11" customWidth="1"/>
    <col min="3839" max="3839" width="10.140625" style="11" customWidth="1"/>
    <col min="3840" max="3840" width="9.85546875" style="11" customWidth="1"/>
    <col min="3841" max="3841" width="9.7109375" style="11" customWidth="1"/>
    <col min="3842" max="3842" width="9.42578125" style="11" customWidth="1"/>
    <col min="3843" max="4092" width="9.140625" style="11"/>
    <col min="4093" max="4093" width="2.5703125" style="11" customWidth="1"/>
    <col min="4094" max="4094" width="43.7109375" style="11" customWidth="1"/>
    <col min="4095" max="4095" width="10.140625" style="11" customWidth="1"/>
    <col min="4096" max="4096" width="9.85546875" style="11" customWidth="1"/>
    <col min="4097" max="4097" width="9.7109375" style="11" customWidth="1"/>
    <col min="4098" max="4098" width="9.42578125" style="11" customWidth="1"/>
    <col min="4099" max="4348" width="9.140625" style="11"/>
    <col min="4349" max="4349" width="2.5703125" style="11" customWidth="1"/>
    <col min="4350" max="4350" width="43.7109375" style="11" customWidth="1"/>
    <col min="4351" max="4351" width="10.140625" style="11" customWidth="1"/>
    <col min="4352" max="4352" width="9.85546875" style="11" customWidth="1"/>
    <col min="4353" max="4353" width="9.7109375" style="11" customWidth="1"/>
    <col min="4354" max="4354" width="9.42578125" style="11" customWidth="1"/>
    <col min="4355" max="4604" width="9.140625" style="11"/>
    <col min="4605" max="4605" width="2.5703125" style="11" customWidth="1"/>
    <col min="4606" max="4606" width="43.7109375" style="11" customWidth="1"/>
    <col min="4607" max="4607" width="10.140625" style="11" customWidth="1"/>
    <col min="4608" max="4608" width="9.85546875" style="11" customWidth="1"/>
    <col min="4609" max="4609" width="9.7109375" style="11" customWidth="1"/>
    <col min="4610" max="4610" width="9.42578125" style="11" customWidth="1"/>
    <col min="4611" max="4860" width="9.140625" style="11"/>
    <col min="4861" max="4861" width="2.5703125" style="11" customWidth="1"/>
    <col min="4862" max="4862" width="43.7109375" style="11" customWidth="1"/>
    <col min="4863" max="4863" width="10.140625" style="11" customWidth="1"/>
    <col min="4864" max="4864" width="9.85546875" style="11" customWidth="1"/>
    <col min="4865" max="4865" width="9.7109375" style="11" customWidth="1"/>
    <col min="4866" max="4866" width="9.42578125" style="11" customWidth="1"/>
    <col min="4867" max="5116" width="9.140625" style="11"/>
    <col min="5117" max="5117" width="2.5703125" style="11" customWidth="1"/>
    <col min="5118" max="5118" width="43.7109375" style="11" customWidth="1"/>
    <col min="5119" max="5119" width="10.140625" style="11" customWidth="1"/>
    <col min="5120" max="5120" width="9.85546875" style="11" customWidth="1"/>
    <col min="5121" max="5121" width="9.7109375" style="11" customWidth="1"/>
    <col min="5122" max="5122" width="9.42578125" style="11" customWidth="1"/>
    <col min="5123" max="5372" width="9.140625" style="11"/>
    <col min="5373" max="5373" width="2.5703125" style="11" customWidth="1"/>
    <col min="5374" max="5374" width="43.7109375" style="11" customWidth="1"/>
    <col min="5375" max="5375" width="10.140625" style="11" customWidth="1"/>
    <col min="5376" max="5376" width="9.85546875" style="11" customWidth="1"/>
    <col min="5377" max="5377" width="9.7109375" style="11" customWidth="1"/>
    <col min="5378" max="5378" width="9.42578125" style="11" customWidth="1"/>
    <col min="5379" max="5628" width="9.140625" style="11"/>
    <col min="5629" max="5629" width="2.5703125" style="11" customWidth="1"/>
    <col min="5630" max="5630" width="43.7109375" style="11" customWidth="1"/>
    <col min="5631" max="5631" width="10.140625" style="11" customWidth="1"/>
    <col min="5632" max="5632" width="9.85546875" style="11" customWidth="1"/>
    <col min="5633" max="5633" width="9.7109375" style="11" customWidth="1"/>
    <col min="5634" max="5634" width="9.42578125" style="11" customWidth="1"/>
    <col min="5635" max="5884" width="9.140625" style="11"/>
    <col min="5885" max="5885" width="2.5703125" style="11" customWidth="1"/>
    <col min="5886" max="5886" width="43.7109375" style="11" customWidth="1"/>
    <col min="5887" max="5887" width="10.140625" style="11" customWidth="1"/>
    <col min="5888" max="5888" width="9.85546875" style="11" customWidth="1"/>
    <col min="5889" max="5889" width="9.7109375" style="11" customWidth="1"/>
    <col min="5890" max="5890" width="9.42578125" style="11" customWidth="1"/>
    <col min="5891" max="6140" width="9.140625" style="11"/>
    <col min="6141" max="6141" width="2.5703125" style="11" customWidth="1"/>
    <col min="6142" max="6142" width="43.7109375" style="11" customWidth="1"/>
    <col min="6143" max="6143" width="10.140625" style="11" customWidth="1"/>
    <col min="6144" max="6144" width="9.85546875" style="11" customWidth="1"/>
    <col min="6145" max="6145" width="9.7109375" style="11" customWidth="1"/>
    <col min="6146" max="6146" width="9.42578125" style="11" customWidth="1"/>
    <col min="6147" max="6396" width="9.140625" style="11"/>
    <col min="6397" max="6397" width="2.5703125" style="11" customWidth="1"/>
    <col min="6398" max="6398" width="43.7109375" style="11" customWidth="1"/>
    <col min="6399" max="6399" width="10.140625" style="11" customWidth="1"/>
    <col min="6400" max="6400" width="9.85546875" style="11" customWidth="1"/>
    <col min="6401" max="6401" width="9.7109375" style="11" customWidth="1"/>
    <col min="6402" max="6402" width="9.42578125" style="11" customWidth="1"/>
    <col min="6403" max="6652" width="9.140625" style="11"/>
    <col min="6653" max="6653" width="2.5703125" style="11" customWidth="1"/>
    <col min="6654" max="6654" width="43.7109375" style="11" customWidth="1"/>
    <col min="6655" max="6655" width="10.140625" style="11" customWidth="1"/>
    <col min="6656" max="6656" width="9.85546875" style="11" customWidth="1"/>
    <col min="6657" max="6657" width="9.7109375" style="11" customWidth="1"/>
    <col min="6658" max="6658" width="9.42578125" style="11" customWidth="1"/>
    <col min="6659" max="6908" width="9.140625" style="11"/>
    <col min="6909" max="6909" width="2.5703125" style="11" customWidth="1"/>
    <col min="6910" max="6910" width="43.7109375" style="11" customWidth="1"/>
    <col min="6911" max="6911" width="10.140625" style="11" customWidth="1"/>
    <col min="6912" max="6912" width="9.85546875" style="11" customWidth="1"/>
    <col min="6913" max="6913" width="9.7109375" style="11" customWidth="1"/>
    <col min="6914" max="6914" width="9.42578125" style="11" customWidth="1"/>
    <col min="6915" max="7164" width="9.140625" style="11"/>
    <col min="7165" max="7165" width="2.5703125" style="11" customWidth="1"/>
    <col min="7166" max="7166" width="43.7109375" style="11" customWidth="1"/>
    <col min="7167" max="7167" width="10.140625" style="11" customWidth="1"/>
    <col min="7168" max="7168" width="9.85546875" style="11" customWidth="1"/>
    <col min="7169" max="7169" width="9.7109375" style="11" customWidth="1"/>
    <col min="7170" max="7170" width="9.42578125" style="11" customWidth="1"/>
    <col min="7171" max="7420" width="9.140625" style="11"/>
    <col min="7421" max="7421" width="2.5703125" style="11" customWidth="1"/>
    <col min="7422" max="7422" width="43.7109375" style="11" customWidth="1"/>
    <col min="7423" max="7423" width="10.140625" style="11" customWidth="1"/>
    <col min="7424" max="7424" width="9.85546875" style="11" customWidth="1"/>
    <col min="7425" max="7425" width="9.7109375" style="11" customWidth="1"/>
    <col min="7426" max="7426" width="9.42578125" style="11" customWidth="1"/>
    <col min="7427" max="7676" width="9.140625" style="11"/>
    <col min="7677" max="7677" width="2.5703125" style="11" customWidth="1"/>
    <col min="7678" max="7678" width="43.7109375" style="11" customWidth="1"/>
    <col min="7679" max="7679" width="10.140625" style="11" customWidth="1"/>
    <col min="7680" max="7680" width="9.85546875" style="11" customWidth="1"/>
    <col min="7681" max="7681" width="9.7109375" style="11" customWidth="1"/>
    <col min="7682" max="7682" width="9.42578125" style="11" customWidth="1"/>
    <col min="7683" max="7932" width="9.140625" style="11"/>
    <col min="7933" max="7933" width="2.5703125" style="11" customWidth="1"/>
    <col min="7934" max="7934" width="43.7109375" style="11" customWidth="1"/>
    <col min="7935" max="7935" width="10.140625" style="11" customWidth="1"/>
    <col min="7936" max="7936" width="9.85546875" style="11" customWidth="1"/>
    <col min="7937" max="7937" width="9.7109375" style="11" customWidth="1"/>
    <col min="7938" max="7938" width="9.42578125" style="11" customWidth="1"/>
    <col min="7939" max="8188" width="9.140625" style="11"/>
    <col min="8189" max="8189" width="2.5703125" style="11" customWidth="1"/>
    <col min="8190" max="8190" width="43.7109375" style="11" customWidth="1"/>
    <col min="8191" max="8191" width="10.140625" style="11" customWidth="1"/>
    <col min="8192" max="8192" width="9.85546875" style="11" customWidth="1"/>
    <col min="8193" max="8193" width="9.7109375" style="11" customWidth="1"/>
    <col min="8194" max="8194" width="9.42578125" style="11" customWidth="1"/>
    <col min="8195" max="8444" width="9.140625" style="11"/>
    <col min="8445" max="8445" width="2.5703125" style="11" customWidth="1"/>
    <col min="8446" max="8446" width="43.7109375" style="11" customWidth="1"/>
    <col min="8447" max="8447" width="10.140625" style="11" customWidth="1"/>
    <col min="8448" max="8448" width="9.85546875" style="11" customWidth="1"/>
    <col min="8449" max="8449" width="9.7109375" style="11" customWidth="1"/>
    <col min="8450" max="8450" width="9.42578125" style="11" customWidth="1"/>
    <col min="8451" max="8700" width="9.140625" style="11"/>
    <col min="8701" max="8701" width="2.5703125" style="11" customWidth="1"/>
    <col min="8702" max="8702" width="43.7109375" style="11" customWidth="1"/>
    <col min="8703" max="8703" width="10.140625" style="11" customWidth="1"/>
    <col min="8704" max="8704" width="9.85546875" style="11" customWidth="1"/>
    <col min="8705" max="8705" width="9.7109375" style="11" customWidth="1"/>
    <col min="8706" max="8706" width="9.42578125" style="11" customWidth="1"/>
    <col min="8707" max="8956" width="9.140625" style="11"/>
    <col min="8957" max="8957" width="2.5703125" style="11" customWidth="1"/>
    <col min="8958" max="8958" width="43.7109375" style="11" customWidth="1"/>
    <col min="8959" max="8959" width="10.140625" style="11" customWidth="1"/>
    <col min="8960" max="8960" width="9.85546875" style="11" customWidth="1"/>
    <col min="8961" max="8961" width="9.7109375" style="11" customWidth="1"/>
    <col min="8962" max="8962" width="9.42578125" style="11" customWidth="1"/>
    <col min="8963" max="9212" width="9.140625" style="11"/>
    <col min="9213" max="9213" width="2.5703125" style="11" customWidth="1"/>
    <col min="9214" max="9214" width="43.7109375" style="11" customWidth="1"/>
    <col min="9215" max="9215" width="10.140625" style="11" customWidth="1"/>
    <col min="9216" max="9216" width="9.85546875" style="11" customWidth="1"/>
    <col min="9217" max="9217" width="9.7109375" style="11" customWidth="1"/>
    <col min="9218" max="9218" width="9.42578125" style="11" customWidth="1"/>
    <col min="9219" max="9468" width="9.140625" style="11"/>
    <col min="9469" max="9469" width="2.5703125" style="11" customWidth="1"/>
    <col min="9470" max="9470" width="43.7109375" style="11" customWidth="1"/>
    <col min="9471" max="9471" width="10.140625" style="11" customWidth="1"/>
    <col min="9472" max="9472" width="9.85546875" style="11" customWidth="1"/>
    <col min="9473" max="9473" width="9.7109375" style="11" customWidth="1"/>
    <col min="9474" max="9474" width="9.42578125" style="11" customWidth="1"/>
    <col min="9475" max="9724" width="9.140625" style="11"/>
    <col min="9725" max="9725" width="2.5703125" style="11" customWidth="1"/>
    <col min="9726" max="9726" width="43.7109375" style="11" customWidth="1"/>
    <col min="9727" max="9727" width="10.140625" style="11" customWidth="1"/>
    <col min="9728" max="9728" width="9.85546875" style="11" customWidth="1"/>
    <col min="9729" max="9729" width="9.7109375" style="11" customWidth="1"/>
    <col min="9730" max="9730" width="9.42578125" style="11" customWidth="1"/>
    <col min="9731" max="9980" width="9.140625" style="11"/>
    <col min="9981" max="9981" width="2.5703125" style="11" customWidth="1"/>
    <col min="9982" max="9982" width="43.7109375" style="11" customWidth="1"/>
    <col min="9983" max="9983" width="10.140625" style="11" customWidth="1"/>
    <col min="9984" max="9984" width="9.85546875" style="11" customWidth="1"/>
    <col min="9985" max="9985" width="9.7109375" style="11" customWidth="1"/>
    <col min="9986" max="9986" width="9.42578125" style="11" customWidth="1"/>
    <col min="9987" max="10236" width="9.140625" style="11"/>
    <col min="10237" max="10237" width="2.5703125" style="11" customWidth="1"/>
    <col min="10238" max="10238" width="43.7109375" style="11" customWidth="1"/>
    <col min="10239" max="10239" width="10.140625" style="11" customWidth="1"/>
    <col min="10240" max="10240" width="9.85546875" style="11" customWidth="1"/>
    <col min="10241" max="10241" width="9.7109375" style="11" customWidth="1"/>
    <col min="10242" max="10242" width="9.42578125" style="11" customWidth="1"/>
    <col min="10243" max="10492" width="9.140625" style="11"/>
    <col min="10493" max="10493" width="2.5703125" style="11" customWidth="1"/>
    <col min="10494" max="10494" width="43.7109375" style="11" customWidth="1"/>
    <col min="10495" max="10495" width="10.140625" style="11" customWidth="1"/>
    <col min="10496" max="10496" width="9.85546875" style="11" customWidth="1"/>
    <col min="10497" max="10497" width="9.7109375" style="11" customWidth="1"/>
    <col min="10498" max="10498" width="9.42578125" style="11" customWidth="1"/>
    <col min="10499" max="10748" width="9.140625" style="11"/>
    <col min="10749" max="10749" width="2.5703125" style="11" customWidth="1"/>
    <col min="10750" max="10750" width="43.7109375" style="11" customWidth="1"/>
    <col min="10751" max="10751" width="10.140625" style="11" customWidth="1"/>
    <col min="10752" max="10752" width="9.85546875" style="11" customWidth="1"/>
    <col min="10753" max="10753" width="9.7109375" style="11" customWidth="1"/>
    <col min="10754" max="10754" width="9.42578125" style="11" customWidth="1"/>
    <col min="10755" max="11004" width="9.140625" style="11"/>
    <col min="11005" max="11005" width="2.5703125" style="11" customWidth="1"/>
    <col min="11006" max="11006" width="43.7109375" style="11" customWidth="1"/>
    <col min="11007" max="11007" width="10.140625" style="11" customWidth="1"/>
    <col min="11008" max="11008" width="9.85546875" style="11" customWidth="1"/>
    <col min="11009" max="11009" width="9.7109375" style="11" customWidth="1"/>
    <col min="11010" max="11010" width="9.42578125" style="11" customWidth="1"/>
    <col min="11011" max="11260" width="9.140625" style="11"/>
    <col min="11261" max="11261" width="2.5703125" style="11" customWidth="1"/>
    <col min="11262" max="11262" width="43.7109375" style="11" customWidth="1"/>
    <col min="11263" max="11263" width="10.140625" style="11" customWidth="1"/>
    <col min="11264" max="11264" width="9.85546875" style="11" customWidth="1"/>
    <col min="11265" max="11265" width="9.7109375" style="11" customWidth="1"/>
    <col min="11266" max="11266" width="9.42578125" style="11" customWidth="1"/>
    <col min="11267" max="11516" width="9.140625" style="11"/>
    <col min="11517" max="11517" width="2.5703125" style="11" customWidth="1"/>
    <col min="11518" max="11518" width="43.7109375" style="11" customWidth="1"/>
    <col min="11519" max="11519" width="10.140625" style="11" customWidth="1"/>
    <col min="11520" max="11520" width="9.85546875" style="11" customWidth="1"/>
    <col min="11521" max="11521" width="9.7109375" style="11" customWidth="1"/>
    <col min="11522" max="11522" width="9.42578125" style="11" customWidth="1"/>
    <col min="11523" max="11772" width="9.140625" style="11"/>
    <col min="11773" max="11773" width="2.5703125" style="11" customWidth="1"/>
    <col min="11774" max="11774" width="43.7109375" style="11" customWidth="1"/>
    <col min="11775" max="11775" width="10.140625" style="11" customWidth="1"/>
    <col min="11776" max="11776" width="9.85546875" style="11" customWidth="1"/>
    <col min="11777" max="11777" width="9.7109375" style="11" customWidth="1"/>
    <col min="11778" max="11778" width="9.42578125" style="11" customWidth="1"/>
    <col min="11779" max="12028" width="9.140625" style="11"/>
    <col min="12029" max="12029" width="2.5703125" style="11" customWidth="1"/>
    <col min="12030" max="12030" width="43.7109375" style="11" customWidth="1"/>
    <col min="12031" max="12031" width="10.140625" style="11" customWidth="1"/>
    <col min="12032" max="12032" width="9.85546875" style="11" customWidth="1"/>
    <col min="12033" max="12033" width="9.7109375" style="11" customWidth="1"/>
    <col min="12034" max="12034" width="9.42578125" style="11" customWidth="1"/>
    <col min="12035" max="12284" width="9.140625" style="11"/>
    <col min="12285" max="12285" width="2.5703125" style="11" customWidth="1"/>
    <col min="12286" max="12286" width="43.7109375" style="11" customWidth="1"/>
    <col min="12287" max="12287" width="10.140625" style="11" customWidth="1"/>
    <col min="12288" max="12288" width="9.85546875" style="11" customWidth="1"/>
    <col min="12289" max="12289" width="9.7109375" style="11" customWidth="1"/>
    <col min="12290" max="12290" width="9.42578125" style="11" customWidth="1"/>
    <col min="12291" max="12540" width="9.140625" style="11"/>
    <col min="12541" max="12541" width="2.5703125" style="11" customWidth="1"/>
    <col min="12542" max="12542" width="43.7109375" style="11" customWidth="1"/>
    <col min="12543" max="12543" width="10.140625" style="11" customWidth="1"/>
    <col min="12544" max="12544" width="9.85546875" style="11" customWidth="1"/>
    <col min="12545" max="12545" width="9.7109375" style="11" customWidth="1"/>
    <col min="12546" max="12546" width="9.42578125" style="11" customWidth="1"/>
    <col min="12547" max="12796" width="9.140625" style="11"/>
    <col min="12797" max="12797" width="2.5703125" style="11" customWidth="1"/>
    <col min="12798" max="12798" width="43.7109375" style="11" customWidth="1"/>
    <col min="12799" max="12799" width="10.140625" style="11" customWidth="1"/>
    <col min="12800" max="12800" width="9.85546875" style="11" customWidth="1"/>
    <col min="12801" max="12801" width="9.7109375" style="11" customWidth="1"/>
    <col min="12802" max="12802" width="9.42578125" style="11" customWidth="1"/>
    <col min="12803" max="13052" width="9.140625" style="11"/>
    <col min="13053" max="13053" width="2.5703125" style="11" customWidth="1"/>
    <col min="13054" max="13054" width="43.7109375" style="11" customWidth="1"/>
    <col min="13055" max="13055" width="10.140625" style="11" customWidth="1"/>
    <col min="13056" max="13056" width="9.85546875" style="11" customWidth="1"/>
    <col min="13057" max="13057" width="9.7109375" style="11" customWidth="1"/>
    <col min="13058" max="13058" width="9.42578125" style="11" customWidth="1"/>
    <col min="13059" max="13308" width="9.140625" style="11"/>
    <col min="13309" max="13309" width="2.5703125" style="11" customWidth="1"/>
    <col min="13310" max="13310" width="43.7109375" style="11" customWidth="1"/>
    <col min="13311" max="13311" width="10.140625" style="11" customWidth="1"/>
    <col min="13312" max="13312" width="9.85546875" style="11" customWidth="1"/>
    <col min="13313" max="13313" width="9.7109375" style="11" customWidth="1"/>
    <col min="13314" max="13314" width="9.42578125" style="11" customWidth="1"/>
    <col min="13315" max="13564" width="9.140625" style="11"/>
    <col min="13565" max="13565" width="2.5703125" style="11" customWidth="1"/>
    <col min="13566" max="13566" width="43.7109375" style="11" customWidth="1"/>
    <col min="13567" max="13567" width="10.140625" style="11" customWidth="1"/>
    <col min="13568" max="13568" width="9.85546875" style="11" customWidth="1"/>
    <col min="13569" max="13569" width="9.7109375" style="11" customWidth="1"/>
    <col min="13570" max="13570" width="9.42578125" style="11" customWidth="1"/>
    <col min="13571" max="13820" width="9.140625" style="11"/>
    <col min="13821" max="13821" width="2.5703125" style="11" customWidth="1"/>
    <col min="13822" max="13822" width="43.7109375" style="11" customWidth="1"/>
    <col min="13823" max="13823" width="10.140625" style="11" customWidth="1"/>
    <col min="13824" max="13824" width="9.85546875" style="11" customWidth="1"/>
    <col min="13825" max="13825" width="9.7109375" style="11" customWidth="1"/>
    <col min="13826" max="13826" width="9.42578125" style="11" customWidth="1"/>
    <col min="13827" max="14076" width="9.140625" style="11"/>
    <col min="14077" max="14077" width="2.5703125" style="11" customWidth="1"/>
    <col min="14078" max="14078" width="43.7109375" style="11" customWidth="1"/>
    <col min="14079" max="14079" width="10.140625" style="11" customWidth="1"/>
    <col min="14080" max="14080" width="9.85546875" style="11" customWidth="1"/>
    <col min="14081" max="14081" width="9.7109375" style="11" customWidth="1"/>
    <col min="14082" max="14082" width="9.42578125" style="11" customWidth="1"/>
    <col min="14083" max="14332" width="9.140625" style="11"/>
    <col min="14333" max="14333" width="2.5703125" style="11" customWidth="1"/>
    <col min="14334" max="14334" width="43.7109375" style="11" customWidth="1"/>
    <col min="14335" max="14335" width="10.140625" style="11" customWidth="1"/>
    <col min="14336" max="14336" width="9.85546875" style="11" customWidth="1"/>
    <col min="14337" max="14337" width="9.7109375" style="11" customWidth="1"/>
    <col min="14338" max="14338" width="9.42578125" style="11" customWidth="1"/>
    <col min="14339" max="14588" width="9.140625" style="11"/>
    <col min="14589" max="14589" width="2.5703125" style="11" customWidth="1"/>
    <col min="14590" max="14590" width="43.7109375" style="11" customWidth="1"/>
    <col min="14591" max="14591" width="10.140625" style="11" customWidth="1"/>
    <col min="14592" max="14592" width="9.85546875" style="11" customWidth="1"/>
    <col min="14593" max="14593" width="9.7109375" style="11" customWidth="1"/>
    <col min="14594" max="14594" width="9.42578125" style="11" customWidth="1"/>
    <col min="14595" max="14844" width="9.140625" style="11"/>
    <col min="14845" max="14845" width="2.5703125" style="11" customWidth="1"/>
    <col min="14846" max="14846" width="43.7109375" style="11" customWidth="1"/>
    <col min="14847" max="14847" width="10.140625" style="11" customWidth="1"/>
    <col min="14848" max="14848" width="9.85546875" style="11" customWidth="1"/>
    <col min="14849" max="14849" width="9.7109375" style="11" customWidth="1"/>
    <col min="14850" max="14850" width="9.42578125" style="11" customWidth="1"/>
    <col min="14851" max="15100" width="9.140625" style="11"/>
    <col min="15101" max="15101" width="2.5703125" style="11" customWidth="1"/>
    <col min="15102" max="15102" width="43.7109375" style="11" customWidth="1"/>
    <col min="15103" max="15103" width="10.140625" style="11" customWidth="1"/>
    <col min="15104" max="15104" width="9.85546875" style="11" customWidth="1"/>
    <col min="15105" max="15105" width="9.7109375" style="11" customWidth="1"/>
    <col min="15106" max="15106" width="9.42578125" style="11" customWidth="1"/>
    <col min="15107" max="15356" width="9.140625" style="11"/>
    <col min="15357" max="15357" width="2.5703125" style="11" customWidth="1"/>
    <col min="15358" max="15358" width="43.7109375" style="11" customWidth="1"/>
    <col min="15359" max="15359" width="10.140625" style="11" customWidth="1"/>
    <col min="15360" max="15360" width="9.85546875" style="11" customWidth="1"/>
    <col min="15361" max="15361" width="9.7109375" style="11" customWidth="1"/>
    <col min="15362" max="15362" width="9.42578125" style="11" customWidth="1"/>
    <col min="15363" max="15612" width="9.140625" style="11"/>
    <col min="15613" max="15613" width="2.5703125" style="11" customWidth="1"/>
    <col min="15614" max="15614" width="43.7109375" style="11" customWidth="1"/>
    <col min="15615" max="15615" width="10.140625" style="11" customWidth="1"/>
    <col min="15616" max="15616" width="9.85546875" style="11" customWidth="1"/>
    <col min="15617" max="15617" width="9.7109375" style="11" customWidth="1"/>
    <col min="15618" max="15618" width="9.42578125" style="11" customWidth="1"/>
    <col min="15619" max="15868" width="9.140625" style="11"/>
    <col min="15869" max="15869" width="2.5703125" style="11" customWidth="1"/>
    <col min="15870" max="15870" width="43.7109375" style="11" customWidth="1"/>
    <col min="15871" max="15871" width="10.140625" style="11" customWidth="1"/>
    <col min="15872" max="15872" width="9.85546875" style="11" customWidth="1"/>
    <col min="15873" max="15873" width="9.7109375" style="11" customWidth="1"/>
    <col min="15874" max="15874" width="9.42578125" style="11" customWidth="1"/>
    <col min="15875" max="16124" width="9.140625" style="11"/>
    <col min="16125" max="16125" width="2.5703125" style="11" customWidth="1"/>
    <col min="16126" max="16126" width="43.7109375" style="11" customWidth="1"/>
    <col min="16127" max="16127" width="10.140625" style="11" customWidth="1"/>
    <col min="16128" max="16128" width="9.85546875" style="11" customWidth="1"/>
    <col min="16129" max="16129" width="9.7109375" style="11" customWidth="1"/>
    <col min="16130" max="16130" width="9.42578125" style="11" customWidth="1"/>
    <col min="16131" max="16384" width="9.140625" style="11"/>
  </cols>
  <sheetData>
    <row r="1" spans="1:12" x14ac:dyDescent="0.25">
      <c r="D1" s="2" t="s">
        <v>0</v>
      </c>
      <c r="E1" s="2"/>
    </row>
    <row r="2" spans="1:12" x14ac:dyDescent="0.25">
      <c r="D2" s="2" t="s">
        <v>438</v>
      </c>
      <c r="E2" s="2"/>
    </row>
    <row r="3" spans="1:12" x14ac:dyDescent="0.25">
      <c r="D3" s="2" t="s">
        <v>209</v>
      </c>
      <c r="E3" s="2"/>
    </row>
    <row r="4" spans="1:12" x14ac:dyDescent="0.25">
      <c r="D4" s="13" t="s">
        <v>206</v>
      </c>
      <c r="E4" s="2"/>
    </row>
    <row r="5" spans="1:12" ht="10.5" customHeight="1" x14ac:dyDescent="0.25">
      <c r="B5" s="78"/>
      <c r="D5" s="2"/>
      <c r="E5" s="2"/>
    </row>
    <row r="6" spans="1:12" ht="11.25" customHeight="1" x14ac:dyDescent="0.25">
      <c r="E6" s="2"/>
    </row>
    <row r="7" spans="1:12" x14ac:dyDescent="0.25">
      <c r="A7" s="1171" t="s">
        <v>379</v>
      </c>
      <c r="B7" s="1171"/>
      <c r="C7" s="1171"/>
      <c r="D7" s="1171"/>
      <c r="E7" s="1171"/>
      <c r="F7" s="1171"/>
    </row>
    <row r="8" spans="1:12" ht="10.5" customHeight="1" x14ac:dyDescent="0.25">
      <c r="A8" s="1194"/>
      <c r="B8" s="1194"/>
      <c r="C8" s="1194"/>
      <c r="D8" s="1194"/>
      <c r="E8" s="1194"/>
      <c r="F8" s="1194"/>
    </row>
    <row r="9" spans="1:12" ht="18" customHeight="1" x14ac:dyDescent="0.25">
      <c r="A9" s="79"/>
      <c r="B9" s="67"/>
      <c r="C9" s="67"/>
      <c r="D9" s="67"/>
      <c r="E9" s="80"/>
      <c r="F9" s="81" t="s">
        <v>1</v>
      </c>
    </row>
    <row r="10" spans="1:12" ht="12" customHeight="1" x14ac:dyDescent="0.25">
      <c r="A10" s="1195" t="s">
        <v>2</v>
      </c>
      <c r="B10" s="1198" t="s">
        <v>207</v>
      </c>
      <c r="C10" s="1201" t="s">
        <v>84</v>
      </c>
      <c r="D10" s="1204" t="s">
        <v>85</v>
      </c>
      <c r="E10" s="1205"/>
      <c r="F10" s="1206"/>
    </row>
    <row r="11" spans="1:12" ht="12" customHeight="1" x14ac:dyDescent="0.25">
      <c r="A11" s="1196"/>
      <c r="B11" s="1199"/>
      <c r="C11" s="1202"/>
      <c r="D11" s="1207" t="s">
        <v>60</v>
      </c>
      <c r="E11" s="1208"/>
      <c r="F11" s="1209" t="s">
        <v>86</v>
      </c>
    </row>
    <row r="12" spans="1:12" ht="33.75" customHeight="1" x14ac:dyDescent="0.25">
      <c r="A12" s="1197"/>
      <c r="B12" s="1200"/>
      <c r="C12" s="1203"/>
      <c r="D12" s="82" t="s">
        <v>62</v>
      </c>
      <c r="E12" s="83" t="s">
        <v>63</v>
      </c>
      <c r="F12" s="1210"/>
      <c r="H12" s="84"/>
      <c r="I12" s="21"/>
      <c r="J12" s="21"/>
      <c r="K12" s="21"/>
      <c r="L12" s="21"/>
    </row>
    <row r="13" spans="1:12" ht="14.1" customHeight="1" x14ac:dyDescent="0.25">
      <c r="A13" s="85">
        <v>1</v>
      </c>
      <c r="B13" s="235" t="s">
        <v>66</v>
      </c>
      <c r="C13" s="86">
        <f>+D13+F13</f>
        <v>22611.85</v>
      </c>
      <c r="D13" s="86">
        <f>+'10 priedas'!P14+'10 priedas'!P55+'10 priedas'!P71+'10 priedas'!P89++'10 priedas'!P121+'10 priedas'!P127++'10 priedas'!P174</f>
        <v>14592.955999999998</v>
      </c>
      <c r="E13" s="86">
        <f>+'10 priedas'!Q14+'10 priedas'!Q55+'10 priedas'!Q71+'10 priedas'!Q89++'10 priedas'!Q121+'10 priedas'!Q127+'10 priedas'!Q174</f>
        <v>3321.6319999999996</v>
      </c>
      <c r="F13" s="86">
        <f>+'10 priedas'!R14+'10 priedas'!R55++'10 priedas'!R71+'10 priedas'!R89++'10 priedas'!R121++'10 priedas'!R127+'10 priedas'!R174</f>
        <v>8018.8940000000002</v>
      </c>
      <c r="G13" s="87"/>
      <c r="H13" s="88"/>
      <c r="I13" s="88"/>
      <c r="J13" s="89"/>
      <c r="K13" s="89"/>
      <c r="L13" s="21"/>
    </row>
    <row r="14" spans="1:12" ht="14.1" customHeight="1" x14ac:dyDescent="0.25">
      <c r="A14" s="85">
        <v>2</v>
      </c>
      <c r="B14" s="236" t="s">
        <v>165</v>
      </c>
      <c r="C14" s="86">
        <f t="shared" ref="C14:C55" si="0">+D14+F14</f>
        <v>84.4</v>
      </c>
      <c r="D14" s="86">
        <f>+'10 priedas'!P49</f>
        <v>84.4</v>
      </c>
      <c r="E14" s="86">
        <f>+'10 priedas'!Q49</f>
        <v>79.400000000000006</v>
      </c>
      <c r="F14" s="86">
        <f>+'10 priedas'!R49</f>
        <v>0</v>
      </c>
      <c r="I14" s="21"/>
      <c r="J14" s="21"/>
      <c r="K14" s="21"/>
      <c r="L14" s="21"/>
    </row>
    <row r="15" spans="1:12" ht="13.5" customHeight="1" x14ac:dyDescent="0.25">
      <c r="A15" s="85">
        <v>3</v>
      </c>
      <c r="B15" s="6" t="s">
        <v>166</v>
      </c>
      <c r="C15" s="86">
        <f t="shared" si="0"/>
        <v>3781.6000000000004</v>
      </c>
      <c r="D15" s="86">
        <f>+'10 priedas'!P50</f>
        <v>1899.4</v>
      </c>
      <c r="E15" s="86">
        <f>+'10 priedas'!Q50</f>
        <v>0</v>
      </c>
      <c r="F15" s="86">
        <f>+'10 priedas'!R50</f>
        <v>1882.2</v>
      </c>
    </row>
    <row r="16" spans="1:12" ht="14.1" customHeight="1" x14ac:dyDescent="0.25">
      <c r="A16" s="85">
        <v>4</v>
      </c>
      <c r="B16" s="10" t="s">
        <v>75</v>
      </c>
      <c r="C16" s="86">
        <f t="shared" si="0"/>
        <v>717.83</v>
      </c>
      <c r="D16" s="86">
        <f>+'10 priedas'!P52</f>
        <v>717.83</v>
      </c>
      <c r="E16" s="86">
        <f>+'10 priedas'!Q52</f>
        <v>671.8</v>
      </c>
      <c r="F16" s="86">
        <f>+'10 priedas'!R52</f>
        <v>0</v>
      </c>
    </row>
    <row r="17" spans="1:6" ht="14.1" customHeight="1" x14ac:dyDescent="0.25">
      <c r="A17" s="85">
        <v>5</v>
      </c>
      <c r="B17" s="17" t="s">
        <v>119</v>
      </c>
      <c r="C17" s="86">
        <f t="shared" si="0"/>
        <v>425.40000000000003</v>
      </c>
      <c r="D17" s="86">
        <f>+'10 priedas'!P65</f>
        <v>425.40000000000003</v>
      </c>
      <c r="E17" s="86">
        <f>+'10 priedas'!Q65</f>
        <v>355.9</v>
      </c>
      <c r="F17" s="86">
        <f>+'10 priedas'!R65</f>
        <v>0</v>
      </c>
    </row>
    <row r="18" spans="1:6" ht="14.1" customHeight="1" x14ac:dyDescent="0.25">
      <c r="A18" s="85">
        <v>6</v>
      </c>
      <c r="B18" s="17" t="s">
        <v>174</v>
      </c>
      <c r="C18" s="86">
        <f t="shared" si="0"/>
        <v>473.09999999999997</v>
      </c>
      <c r="D18" s="86">
        <f>+'10 priedas'!P66</f>
        <v>473.09999999999997</v>
      </c>
      <c r="E18" s="86">
        <f>+'10 priedas'!Q66</f>
        <v>332.1</v>
      </c>
      <c r="F18" s="86">
        <f>+'10 priedas'!R66</f>
        <v>0</v>
      </c>
    </row>
    <row r="19" spans="1:6" ht="14.1" customHeight="1" x14ac:dyDescent="0.25">
      <c r="A19" s="85">
        <v>7</v>
      </c>
      <c r="B19" s="10" t="s">
        <v>175</v>
      </c>
      <c r="C19" s="86">
        <f t="shared" si="0"/>
        <v>342.5</v>
      </c>
      <c r="D19" s="86">
        <f>+'10 priedas'!P67</f>
        <v>342.5</v>
      </c>
      <c r="E19" s="86">
        <f>+'10 priedas'!Q67</f>
        <v>306.5</v>
      </c>
      <c r="F19" s="86">
        <f>+'10 priedas'!R67</f>
        <v>0</v>
      </c>
    </row>
    <row r="20" spans="1:6" ht="15" customHeight="1" x14ac:dyDescent="0.25">
      <c r="A20" s="85">
        <v>8</v>
      </c>
      <c r="B20" s="6" t="s">
        <v>78</v>
      </c>
      <c r="C20" s="86">
        <f t="shared" si="0"/>
        <v>780.6</v>
      </c>
      <c r="D20" s="86">
        <f>+'10 priedas'!P68</f>
        <v>780.6</v>
      </c>
      <c r="E20" s="86">
        <f>+'10 priedas'!Q68</f>
        <v>273.60000000000002</v>
      </c>
      <c r="F20" s="86">
        <f>+'10 priedas'!R68</f>
        <v>0</v>
      </c>
    </row>
    <row r="21" spans="1:6" ht="15" customHeight="1" x14ac:dyDescent="0.25">
      <c r="A21" s="90">
        <v>9</v>
      </c>
      <c r="B21" s="17" t="s">
        <v>79</v>
      </c>
      <c r="C21" s="86">
        <f t="shared" si="0"/>
        <v>324.89999999999998</v>
      </c>
      <c r="D21" s="86">
        <f>+'10 priedas'!P64</f>
        <v>324.89999999999998</v>
      </c>
      <c r="E21" s="86">
        <f>+'10 priedas'!Q64</f>
        <v>229.5</v>
      </c>
      <c r="F21" s="86">
        <f>+'10 priedas'!R64</f>
        <v>0</v>
      </c>
    </row>
    <row r="22" spans="1:6" ht="14.1" customHeight="1" x14ac:dyDescent="0.25">
      <c r="A22" s="85">
        <v>10</v>
      </c>
      <c r="B22" s="17" t="s">
        <v>122</v>
      </c>
      <c r="C22" s="86">
        <f t="shared" si="0"/>
        <v>195.79999999999998</v>
      </c>
      <c r="D22" s="104">
        <f>+'10 priedas'!P138</f>
        <v>195.79999999999998</v>
      </c>
      <c r="E22" s="104">
        <f>+'10 priedas'!Q138</f>
        <v>150.9</v>
      </c>
      <c r="F22" s="104">
        <f>+'10 priedas'!R138</f>
        <v>0</v>
      </c>
    </row>
    <row r="23" spans="1:6" ht="14.1" customHeight="1" x14ac:dyDescent="0.25">
      <c r="A23" s="85">
        <v>11</v>
      </c>
      <c r="B23" s="17" t="s">
        <v>194</v>
      </c>
      <c r="C23" s="86">
        <f t="shared" si="0"/>
        <v>200.5</v>
      </c>
      <c r="D23" s="104">
        <f>+'10 priedas'!P139</f>
        <v>200.5</v>
      </c>
      <c r="E23" s="104">
        <f>+'10 priedas'!Q139</f>
        <v>177.8</v>
      </c>
      <c r="F23" s="104">
        <f>+'10 priedas'!R139</f>
        <v>0</v>
      </c>
    </row>
    <row r="24" spans="1:6" ht="14.1" customHeight="1" x14ac:dyDescent="0.25">
      <c r="A24" s="85">
        <v>12</v>
      </c>
      <c r="B24" s="10" t="s">
        <v>195</v>
      </c>
      <c r="C24" s="86">
        <f t="shared" si="0"/>
        <v>717.75500000000011</v>
      </c>
      <c r="D24" s="104">
        <f>+'10 priedas'!P140</f>
        <v>717.75500000000011</v>
      </c>
      <c r="E24" s="104">
        <f>+'10 priedas'!Q140</f>
        <v>615.6</v>
      </c>
      <c r="F24" s="104">
        <f>+'10 priedas'!R140</f>
        <v>0</v>
      </c>
    </row>
    <row r="25" spans="1:6" ht="14.1" customHeight="1" x14ac:dyDescent="0.25">
      <c r="A25" s="85">
        <v>13</v>
      </c>
      <c r="B25" s="17" t="s">
        <v>196</v>
      </c>
      <c r="C25" s="86">
        <f t="shared" si="0"/>
        <v>344.4</v>
      </c>
      <c r="D25" s="104">
        <f>+'10 priedas'!P141</f>
        <v>344.4</v>
      </c>
      <c r="E25" s="104">
        <f>+'10 priedas'!Q141</f>
        <v>309.7</v>
      </c>
      <c r="F25" s="104">
        <f>+'10 priedas'!R141</f>
        <v>0</v>
      </c>
    </row>
    <row r="26" spans="1:6" ht="14.1" customHeight="1" x14ac:dyDescent="0.25">
      <c r="A26" s="85">
        <v>14</v>
      </c>
      <c r="B26" s="17" t="s">
        <v>123</v>
      </c>
      <c r="C26" s="86">
        <f t="shared" si="0"/>
        <v>550.20000000000005</v>
      </c>
      <c r="D26" s="104">
        <f>+'10 priedas'!P144</f>
        <v>550.20000000000005</v>
      </c>
      <c r="E26" s="104">
        <f>+'10 priedas'!Q144</f>
        <v>461.8</v>
      </c>
      <c r="F26" s="104">
        <f>+'10 priedas'!R144</f>
        <v>0</v>
      </c>
    </row>
    <row r="27" spans="1:6" ht="14.1" customHeight="1" x14ac:dyDescent="0.25">
      <c r="A27" s="85">
        <v>15</v>
      </c>
      <c r="B27" s="17" t="s">
        <v>124</v>
      </c>
      <c r="C27" s="86">
        <f t="shared" si="0"/>
        <v>197.6</v>
      </c>
      <c r="D27" s="104">
        <f>+'10 priedas'!P145</f>
        <v>197.6</v>
      </c>
      <c r="E27" s="104">
        <f>+'10 priedas'!Q145</f>
        <v>150.74</v>
      </c>
      <c r="F27" s="104">
        <f>+'10 priedas'!R145</f>
        <v>0</v>
      </c>
    </row>
    <row r="28" spans="1:6" ht="14.1" customHeight="1" x14ac:dyDescent="0.25">
      <c r="A28" s="85">
        <v>16</v>
      </c>
      <c r="B28" s="17" t="s">
        <v>125</v>
      </c>
      <c r="C28" s="86">
        <f t="shared" si="0"/>
        <v>983.8</v>
      </c>
      <c r="D28" s="104">
        <f>+'10 priedas'!P146</f>
        <v>983.8</v>
      </c>
      <c r="E28" s="104">
        <f>+'10 priedas'!Q146</f>
        <v>810.92000000000007</v>
      </c>
      <c r="F28" s="104">
        <f>+'10 priedas'!R146</f>
        <v>0</v>
      </c>
    </row>
    <row r="29" spans="1:6" ht="14.1" customHeight="1" x14ac:dyDescent="0.25">
      <c r="A29" s="85">
        <v>17</v>
      </c>
      <c r="B29" s="17" t="s">
        <v>126</v>
      </c>
      <c r="C29" s="86">
        <f t="shared" si="0"/>
        <v>596.1</v>
      </c>
      <c r="D29" s="104">
        <f>+'10 priedas'!P147</f>
        <v>596.1</v>
      </c>
      <c r="E29" s="104">
        <f>+'10 priedas'!Q147</f>
        <v>483.52</v>
      </c>
      <c r="F29" s="104">
        <f>+'10 priedas'!R147</f>
        <v>0</v>
      </c>
    </row>
    <row r="30" spans="1:6" ht="14.1" customHeight="1" x14ac:dyDescent="0.25">
      <c r="A30" s="85">
        <v>18</v>
      </c>
      <c r="B30" s="17" t="s">
        <v>127</v>
      </c>
      <c r="C30" s="86">
        <f t="shared" si="0"/>
        <v>161.30000000000001</v>
      </c>
      <c r="D30" s="104">
        <f>+'10 priedas'!P148</f>
        <v>161.30000000000001</v>
      </c>
      <c r="E30" s="104">
        <f>+'10 priedas'!Q148</f>
        <v>127.46</v>
      </c>
      <c r="F30" s="104">
        <f>+'10 priedas'!R148</f>
        <v>0</v>
      </c>
    </row>
    <row r="31" spans="1:6" ht="14.1" customHeight="1" x14ac:dyDescent="0.25">
      <c r="A31" s="85">
        <v>19</v>
      </c>
      <c r="B31" s="17" t="s">
        <v>128</v>
      </c>
      <c r="C31" s="86">
        <f t="shared" si="0"/>
        <v>199.29999999999998</v>
      </c>
      <c r="D31" s="104">
        <f>+'10 priedas'!P149</f>
        <v>199.29999999999998</v>
      </c>
      <c r="E31" s="104">
        <f>+'10 priedas'!Q149</f>
        <v>149.19999999999999</v>
      </c>
      <c r="F31" s="104">
        <f>+'10 priedas'!R149</f>
        <v>0</v>
      </c>
    </row>
    <row r="32" spans="1:6" ht="14.1" customHeight="1" x14ac:dyDescent="0.25">
      <c r="A32" s="85">
        <v>20</v>
      </c>
      <c r="B32" s="17" t="s">
        <v>129</v>
      </c>
      <c r="C32" s="86">
        <f t="shared" si="0"/>
        <v>557.79999999999995</v>
      </c>
      <c r="D32" s="104">
        <f>+'10 priedas'!P150</f>
        <v>557.79999999999995</v>
      </c>
      <c r="E32" s="104">
        <f>+'10 priedas'!Q150</f>
        <v>450.47</v>
      </c>
      <c r="F32" s="104">
        <f>+'10 priedas'!R150</f>
        <v>0</v>
      </c>
    </row>
    <row r="33" spans="1:7" ht="14.1" customHeight="1" x14ac:dyDescent="0.25">
      <c r="A33" s="85">
        <v>21</v>
      </c>
      <c r="B33" s="17" t="s">
        <v>130</v>
      </c>
      <c r="C33" s="86">
        <f t="shared" si="0"/>
        <v>247.2</v>
      </c>
      <c r="D33" s="104">
        <f>+'10 priedas'!P151</f>
        <v>247.2</v>
      </c>
      <c r="E33" s="104">
        <f>+'10 priedas'!Q151</f>
        <v>197.64</v>
      </c>
      <c r="F33" s="104">
        <f>+'10 priedas'!R151</f>
        <v>0</v>
      </c>
    </row>
    <row r="34" spans="1:7" ht="14.1" customHeight="1" x14ac:dyDescent="0.25">
      <c r="A34" s="85">
        <v>22</v>
      </c>
      <c r="B34" s="17" t="s">
        <v>197</v>
      </c>
      <c r="C34" s="86">
        <f t="shared" si="0"/>
        <v>533.4</v>
      </c>
      <c r="D34" s="104">
        <f>+'10 priedas'!P152</f>
        <v>529.9</v>
      </c>
      <c r="E34" s="104">
        <f>+'10 priedas'!Q152</f>
        <v>432.73</v>
      </c>
      <c r="F34" s="104">
        <f>+'10 priedas'!R152</f>
        <v>3.5</v>
      </c>
    </row>
    <row r="35" spans="1:7" ht="14.1" customHeight="1" x14ac:dyDescent="0.25">
      <c r="A35" s="85">
        <v>23</v>
      </c>
      <c r="B35" s="17" t="s">
        <v>132</v>
      </c>
      <c r="C35" s="86">
        <f t="shared" si="0"/>
        <v>839.7</v>
      </c>
      <c r="D35" s="104">
        <f>+'10 priedas'!P153</f>
        <v>839.7</v>
      </c>
      <c r="E35" s="104">
        <f>+'10 priedas'!Q153</f>
        <v>687.1</v>
      </c>
      <c r="F35" s="104">
        <f>+'10 priedas'!R153</f>
        <v>0</v>
      </c>
      <c r="G35" s="21"/>
    </row>
    <row r="36" spans="1:7" ht="14.1" customHeight="1" x14ac:dyDescent="0.25">
      <c r="A36" s="85">
        <v>24</v>
      </c>
      <c r="B36" s="17" t="s">
        <v>102</v>
      </c>
      <c r="C36" s="86">
        <f t="shared" si="0"/>
        <v>1146.009</v>
      </c>
      <c r="D36" s="104">
        <f>+'10 priedas'!P154</f>
        <v>1146.009</v>
      </c>
      <c r="E36" s="104">
        <f>+'10 priedas'!Q154</f>
        <v>911.62000000000012</v>
      </c>
      <c r="F36" s="104">
        <f>+'10 priedas'!R154</f>
        <v>0</v>
      </c>
    </row>
    <row r="37" spans="1:7" ht="14.1" customHeight="1" x14ac:dyDescent="0.25">
      <c r="A37" s="85">
        <v>25</v>
      </c>
      <c r="B37" s="17" t="s">
        <v>133</v>
      </c>
      <c r="C37" s="86">
        <f t="shared" si="0"/>
        <v>796</v>
      </c>
      <c r="D37" s="104">
        <f>+'10 priedas'!P155</f>
        <v>796</v>
      </c>
      <c r="E37" s="104">
        <f>+'10 priedas'!Q155</f>
        <v>718.08</v>
      </c>
      <c r="F37" s="104">
        <f>+'10 priedas'!R155</f>
        <v>0</v>
      </c>
    </row>
    <row r="38" spans="1:7" ht="14.1" customHeight="1" x14ac:dyDescent="0.25">
      <c r="A38" s="85">
        <v>26</v>
      </c>
      <c r="B38" s="17" t="s">
        <v>134</v>
      </c>
      <c r="C38" s="86">
        <f t="shared" si="0"/>
        <v>821.28899999999999</v>
      </c>
      <c r="D38" s="104">
        <f>+'10 priedas'!P156</f>
        <v>821.28899999999999</v>
      </c>
      <c r="E38" s="104">
        <f>+'10 priedas'!Q156</f>
        <v>710.06</v>
      </c>
      <c r="F38" s="104">
        <f>+'10 priedas'!R156</f>
        <v>0</v>
      </c>
      <c r="G38" s="94"/>
    </row>
    <row r="39" spans="1:7" ht="14.1" customHeight="1" x14ac:dyDescent="0.25">
      <c r="A39" s="85">
        <v>27</v>
      </c>
      <c r="B39" s="17" t="s">
        <v>135</v>
      </c>
      <c r="C39" s="86">
        <f t="shared" si="0"/>
        <v>804.59999999999991</v>
      </c>
      <c r="D39" s="104">
        <f>+'10 priedas'!P157</f>
        <v>804.59999999999991</v>
      </c>
      <c r="E39" s="104">
        <f>+'10 priedas'!Q157</f>
        <v>710.16000000000008</v>
      </c>
      <c r="F39" s="104">
        <f>+'10 priedas'!R157</f>
        <v>0</v>
      </c>
      <c r="G39" s="3"/>
    </row>
    <row r="40" spans="1:7" ht="14.1" customHeight="1" x14ac:dyDescent="0.25">
      <c r="A40" s="85">
        <v>28</v>
      </c>
      <c r="B40" s="17" t="s">
        <v>105</v>
      </c>
      <c r="C40" s="86">
        <f t="shared" si="0"/>
        <v>1730.7000000000003</v>
      </c>
      <c r="D40" s="104">
        <f>+'10 priedas'!P158</f>
        <v>1730.7000000000003</v>
      </c>
      <c r="E40" s="104">
        <f>+'10 priedas'!Q158</f>
        <v>1568.1499999999999</v>
      </c>
      <c r="F40" s="104">
        <f>+'10 priedas'!R158</f>
        <v>0</v>
      </c>
    </row>
    <row r="41" spans="1:7" ht="14.1" customHeight="1" x14ac:dyDescent="0.25">
      <c r="A41" s="85">
        <v>29</v>
      </c>
      <c r="B41" s="17" t="s">
        <v>136</v>
      </c>
      <c r="C41" s="86">
        <f t="shared" si="0"/>
        <v>660.6</v>
      </c>
      <c r="D41" s="104">
        <f>+'10 priedas'!P159</f>
        <v>660.6</v>
      </c>
      <c r="E41" s="104">
        <f>+'10 priedas'!Q159</f>
        <v>544.4</v>
      </c>
      <c r="F41" s="104">
        <f>+'10 priedas'!R159</f>
        <v>0</v>
      </c>
    </row>
    <row r="42" spans="1:7" ht="14.1" customHeight="1" x14ac:dyDescent="0.25">
      <c r="A42" s="85">
        <v>30</v>
      </c>
      <c r="B42" s="8" t="s">
        <v>137</v>
      </c>
      <c r="C42" s="86">
        <f t="shared" si="0"/>
        <v>617.779</v>
      </c>
      <c r="D42" s="104">
        <f>+'10 priedas'!P160</f>
        <v>617.779</v>
      </c>
      <c r="E42" s="104">
        <f>+'10 priedas'!Q160</f>
        <v>565.74</v>
      </c>
      <c r="F42" s="104">
        <f>+'10 priedas'!R160</f>
        <v>0</v>
      </c>
    </row>
    <row r="43" spans="1:7" ht="14.1" customHeight="1" x14ac:dyDescent="0.25">
      <c r="A43" s="85">
        <v>31</v>
      </c>
      <c r="B43" s="91" t="s">
        <v>138</v>
      </c>
      <c r="C43" s="86">
        <f t="shared" si="0"/>
        <v>609.5</v>
      </c>
      <c r="D43" s="104">
        <f>+'10 priedas'!P161</f>
        <v>608</v>
      </c>
      <c r="E43" s="104">
        <f>+'10 priedas'!Q161</f>
        <v>514</v>
      </c>
      <c r="F43" s="104">
        <f>+'10 priedas'!R161</f>
        <v>1.5</v>
      </c>
    </row>
    <row r="44" spans="1:7" ht="14.1" customHeight="1" x14ac:dyDescent="0.25">
      <c r="A44" s="85">
        <v>32</v>
      </c>
      <c r="B44" s="17" t="s">
        <v>139</v>
      </c>
      <c r="C44" s="86">
        <f t="shared" si="0"/>
        <v>1056.8700000000001</v>
      </c>
      <c r="D44" s="104">
        <f>+'10 priedas'!P162</f>
        <v>1056.8700000000001</v>
      </c>
      <c r="E44" s="104">
        <f>+'10 priedas'!Q162</f>
        <v>917.8</v>
      </c>
      <c r="F44" s="104">
        <f>+'10 priedas'!R162</f>
        <v>0</v>
      </c>
    </row>
    <row r="45" spans="1:7" ht="14.1" customHeight="1" x14ac:dyDescent="0.25">
      <c r="A45" s="85">
        <v>33</v>
      </c>
      <c r="B45" s="17" t="s">
        <v>140</v>
      </c>
      <c r="C45" s="86">
        <f t="shared" si="0"/>
        <v>580.69999999999993</v>
      </c>
      <c r="D45" s="104">
        <f>+'10 priedas'!P163</f>
        <v>580.69999999999993</v>
      </c>
      <c r="E45" s="104">
        <f>+'10 priedas'!Q163</f>
        <v>504.03000000000003</v>
      </c>
      <c r="F45" s="104">
        <f>+'10 priedas'!R163</f>
        <v>0</v>
      </c>
    </row>
    <row r="46" spans="1:7" ht="14.1" customHeight="1" x14ac:dyDescent="0.25">
      <c r="A46" s="85">
        <v>34</v>
      </c>
      <c r="B46" s="10" t="s">
        <v>141</v>
      </c>
      <c r="C46" s="86">
        <f t="shared" si="0"/>
        <v>943.3</v>
      </c>
      <c r="D46" s="104">
        <f>+'10 priedas'!P164</f>
        <v>943.3</v>
      </c>
      <c r="E46" s="104">
        <f>+'10 priedas'!Q164</f>
        <v>809</v>
      </c>
      <c r="F46" s="104">
        <f>+'10 priedas'!R164</f>
        <v>0</v>
      </c>
    </row>
    <row r="47" spans="1:7" ht="14.1" customHeight="1" x14ac:dyDescent="0.25">
      <c r="A47" s="85">
        <v>35</v>
      </c>
      <c r="B47" s="17" t="s">
        <v>104</v>
      </c>
      <c r="C47" s="86">
        <f t="shared" si="0"/>
        <v>1811.36</v>
      </c>
      <c r="D47" s="104">
        <f>+'10 priedas'!P165</f>
        <v>1802.36</v>
      </c>
      <c r="E47" s="104">
        <f>+'10 priedas'!Q165</f>
        <v>1637.29</v>
      </c>
      <c r="F47" s="104">
        <f>+'10 priedas'!R165</f>
        <v>9</v>
      </c>
      <c r="G47" s="21"/>
    </row>
    <row r="48" spans="1:7" ht="14.1" customHeight="1" x14ac:dyDescent="0.25">
      <c r="A48" s="85">
        <v>36</v>
      </c>
      <c r="B48" s="10" t="s">
        <v>142</v>
      </c>
      <c r="C48" s="86">
        <f t="shared" si="0"/>
        <v>1005.7</v>
      </c>
      <c r="D48" s="104">
        <f>+'10 priedas'!P166</f>
        <v>1005.7</v>
      </c>
      <c r="E48" s="104">
        <f>+'10 priedas'!Q166</f>
        <v>882.80000000000007</v>
      </c>
      <c r="F48" s="104">
        <f>+'10 priedas'!R166</f>
        <v>0</v>
      </c>
    </row>
    <row r="49" spans="1:7" ht="14.1" customHeight="1" x14ac:dyDescent="0.25">
      <c r="A49" s="85">
        <v>37</v>
      </c>
      <c r="B49" s="17" t="s">
        <v>143</v>
      </c>
      <c r="C49" s="86">
        <f t="shared" si="0"/>
        <v>148.1</v>
      </c>
      <c r="D49" s="104">
        <f>+'10 priedas'!P167</f>
        <v>148.1</v>
      </c>
      <c r="E49" s="104">
        <f>+'10 priedas'!Q167</f>
        <v>127</v>
      </c>
      <c r="F49" s="104">
        <f>+'10 priedas'!R167</f>
        <v>0</v>
      </c>
      <c r="G49" s="21"/>
    </row>
    <row r="50" spans="1:7" ht="16.5" customHeight="1" x14ac:dyDescent="0.25">
      <c r="A50" s="85">
        <v>38</v>
      </c>
      <c r="B50" s="8" t="s">
        <v>198</v>
      </c>
      <c r="C50" s="86">
        <f t="shared" si="0"/>
        <v>427.69999999999993</v>
      </c>
      <c r="D50" s="104">
        <f>+'10 priedas'!P168</f>
        <v>427.69999999999993</v>
      </c>
      <c r="E50" s="104">
        <f>+'10 priedas'!Q168</f>
        <v>372.01</v>
      </c>
      <c r="F50" s="104">
        <f>+'10 priedas'!R168</f>
        <v>0</v>
      </c>
    </row>
    <row r="51" spans="1:7" ht="14.1" customHeight="1" x14ac:dyDescent="0.25">
      <c r="A51" s="85">
        <v>39</v>
      </c>
      <c r="B51" s="6" t="s">
        <v>103</v>
      </c>
      <c r="C51" s="86">
        <f t="shared" si="0"/>
        <v>742.38000000000011</v>
      </c>
      <c r="D51" s="104">
        <f>+'10 priedas'!P169</f>
        <v>742.38000000000011</v>
      </c>
      <c r="E51" s="104">
        <f>+'10 priedas'!Q169</f>
        <v>691.33</v>
      </c>
      <c r="F51" s="104">
        <f>+'10 priedas'!R169</f>
        <v>0</v>
      </c>
      <c r="G51" s="22"/>
    </row>
    <row r="52" spans="1:7" ht="14.1" customHeight="1" x14ac:dyDescent="0.25">
      <c r="A52" s="85">
        <v>40</v>
      </c>
      <c r="B52" s="8" t="s">
        <v>145</v>
      </c>
      <c r="C52" s="86">
        <f t="shared" si="0"/>
        <v>282.35000000000002</v>
      </c>
      <c r="D52" s="104">
        <f>+'10 priedas'!P170</f>
        <v>282.35000000000002</v>
      </c>
      <c r="E52" s="104">
        <f>+'10 priedas'!Q170</f>
        <v>225.6</v>
      </c>
      <c r="F52" s="104">
        <f>+'10 priedas'!R170</f>
        <v>0</v>
      </c>
    </row>
    <row r="53" spans="1:7" ht="14.1" customHeight="1" x14ac:dyDescent="0.25">
      <c r="A53" s="85">
        <v>41</v>
      </c>
      <c r="B53" s="10" t="s">
        <v>106</v>
      </c>
      <c r="C53" s="86">
        <f t="shared" si="0"/>
        <v>266.26</v>
      </c>
      <c r="D53" s="104">
        <f>+'10 priedas'!P171</f>
        <v>266.26</v>
      </c>
      <c r="E53" s="104">
        <f>+'10 priedas'!Q171</f>
        <v>238.92000000000002</v>
      </c>
      <c r="F53" s="104">
        <f>+'10 priedas'!R171</f>
        <v>0</v>
      </c>
    </row>
    <row r="54" spans="1:7" ht="15" customHeight="1" x14ac:dyDescent="0.25">
      <c r="A54" s="90">
        <v>42</v>
      </c>
      <c r="B54" s="10" t="s">
        <v>107</v>
      </c>
      <c r="C54" s="86">
        <f t="shared" si="0"/>
        <v>576.47</v>
      </c>
      <c r="D54" s="104">
        <f>+'10 priedas'!P172</f>
        <v>576.47</v>
      </c>
      <c r="E54" s="104">
        <f>+'10 priedas'!Q172</f>
        <v>520.47</v>
      </c>
      <c r="F54" s="104">
        <f>+'10 priedas'!R172</f>
        <v>0</v>
      </c>
    </row>
    <row r="55" spans="1:7" s="362" customFormat="1" ht="25.5" customHeight="1" x14ac:dyDescent="0.25">
      <c r="A55" s="1020">
        <v>43</v>
      </c>
      <c r="B55" s="1021" t="s">
        <v>146</v>
      </c>
      <c r="C55" s="66">
        <f t="shared" si="0"/>
        <v>177.9</v>
      </c>
      <c r="D55" s="1022">
        <f>+'10 priedas'!P173</f>
        <v>177.9</v>
      </c>
      <c r="E55" s="1022">
        <f>+'10 priedas'!Q173</f>
        <v>156.30000000000001</v>
      </c>
      <c r="F55" s="1022">
        <f>+'10 priedas'!R173</f>
        <v>0</v>
      </c>
    </row>
    <row r="56" spans="1:7" ht="14.1" customHeight="1" x14ac:dyDescent="0.25">
      <c r="A56" s="85">
        <v>44</v>
      </c>
      <c r="B56" s="243" t="s">
        <v>59</v>
      </c>
      <c r="C56" s="1019">
        <f>SUM(C13:C55)</f>
        <v>51072.601999999992</v>
      </c>
      <c r="D56" s="1019">
        <f>SUM(D13:D55)</f>
        <v>41157.507999999987</v>
      </c>
      <c r="E56" s="92">
        <f>SUM(E13:E55)</f>
        <v>24100.771999999994</v>
      </c>
      <c r="F56" s="92">
        <f>SUM(F13:F55)</f>
        <v>9915.094000000001</v>
      </c>
      <c r="G56" s="63"/>
    </row>
    <row r="57" spans="1:7" x14ac:dyDescent="0.25">
      <c r="B57" s="93"/>
      <c r="C57" s="58"/>
      <c r="D57" s="19"/>
      <c r="E57" s="19"/>
      <c r="F57" s="19"/>
    </row>
    <row r="58" spans="1:7" x14ac:dyDescent="0.25">
      <c r="C58" s="59"/>
    </row>
    <row r="59" spans="1:7" x14ac:dyDescent="0.25">
      <c r="B59" s="63"/>
    </row>
    <row r="60" spans="1:7" ht="15.75" x14ac:dyDescent="0.25">
      <c r="C60" s="60"/>
    </row>
  </sheetData>
  <mergeCells count="8">
    <mergeCell ref="A7:F7"/>
    <mergeCell ref="A8:F8"/>
    <mergeCell ref="A10:A12"/>
    <mergeCell ref="B10:B12"/>
    <mergeCell ref="C10:C12"/>
    <mergeCell ref="D10:F10"/>
    <mergeCell ref="D11:E11"/>
    <mergeCell ref="F11:F12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tabSelected="1" zoomScaleNormal="100" workbookViewId="0">
      <selection activeCell="D1" sqref="D1:D4"/>
    </sheetView>
  </sheetViews>
  <sheetFormatPr defaultRowHeight="15" x14ac:dyDescent="0.25"/>
  <cols>
    <col min="1" max="1" width="3.5703125" style="11" customWidth="1"/>
    <col min="2" max="2" width="42.28515625" style="11" customWidth="1"/>
    <col min="3" max="3" width="10.5703125" style="84" customWidth="1"/>
    <col min="4" max="4" width="9" style="84" customWidth="1"/>
    <col min="5" max="5" width="11.140625" style="84" customWidth="1"/>
    <col min="6" max="6" width="9.85546875" style="84" customWidth="1"/>
    <col min="7" max="7" width="16.5703125" style="11" customWidth="1"/>
    <col min="8" max="8" width="19" style="11" customWidth="1"/>
    <col min="9" max="9" width="10.140625" style="11" customWidth="1"/>
    <col min="10" max="10" width="10.28515625" style="11" customWidth="1"/>
    <col min="11" max="11" width="13" style="11" customWidth="1"/>
    <col min="12" max="12" width="11.42578125" style="11" customWidth="1"/>
    <col min="13" max="256" width="9.140625" style="11"/>
    <col min="257" max="257" width="3.140625" style="11" customWidth="1"/>
    <col min="258" max="258" width="42.28515625" style="11" customWidth="1"/>
    <col min="259" max="259" width="10.5703125" style="11" customWidth="1"/>
    <col min="260" max="260" width="9" style="11" customWidth="1"/>
    <col min="261" max="261" width="11.140625" style="11" customWidth="1"/>
    <col min="262" max="262" width="9.85546875" style="11" customWidth="1"/>
    <col min="263" max="263" width="11.5703125" style="11" customWidth="1"/>
    <col min="264" max="264" width="10.85546875" style="11" customWidth="1"/>
    <col min="265" max="265" width="9.42578125" style="11" customWidth="1"/>
    <col min="266" max="266" width="8.28515625" style="11" customWidth="1"/>
    <col min="267" max="267" width="8.140625" style="11" customWidth="1"/>
    <col min="268" max="512" width="9.140625" style="11"/>
    <col min="513" max="513" width="3.140625" style="11" customWidth="1"/>
    <col min="514" max="514" width="42.28515625" style="11" customWidth="1"/>
    <col min="515" max="515" width="10.5703125" style="11" customWidth="1"/>
    <col min="516" max="516" width="9" style="11" customWidth="1"/>
    <col min="517" max="517" width="11.140625" style="11" customWidth="1"/>
    <col min="518" max="518" width="9.85546875" style="11" customWidth="1"/>
    <col min="519" max="519" width="11.5703125" style="11" customWidth="1"/>
    <col min="520" max="520" width="10.85546875" style="11" customWidth="1"/>
    <col min="521" max="521" width="9.42578125" style="11" customWidth="1"/>
    <col min="522" max="522" width="8.28515625" style="11" customWidth="1"/>
    <col min="523" max="523" width="8.140625" style="11" customWidth="1"/>
    <col min="524" max="768" width="9.140625" style="11"/>
    <col min="769" max="769" width="3.140625" style="11" customWidth="1"/>
    <col min="770" max="770" width="42.28515625" style="11" customWidth="1"/>
    <col min="771" max="771" width="10.5703125" style="11" customWidth="1"/>
    <col min="772" max="772" width="9" style="11" customWidth="1"/>
    <col min="773" max="773" width="11.140625" style="11" customWidth="1"/>
    <col min="774" max="774" width="9.85546875" style="11" customWidth="1"/>
    <col min="775" max="775" width="11.5703125" style="11" customWidth="1"/>
    <col min="776" max="776" width="10.85546875" style="11" customWidth="1"/>
    <col min="777" max="777" width="9.42578125" style="11" customWidth="1"/>
    <col min="778" max="778" width="8.28515625" style="11" customWidth="1"/>
    <col min="779" max="779" width="8.140625" style="11" customWidth="1"/>
    <col min="780" max="1024" width="9.140625" style="11"/>
    <col min="1025" max="1025" width="3.140625" style="11" customWidth="1"/>
    <col min="1026" max="1026" width="42.28515625" style="11" customWidth="1"/>
    <col min="1027" max="1027" width="10.5703125" style="11" customWidth="1"/>
    <col min="1028" max="1028" width="9" style="11" customWidth="1"/>
    <col min="1029" max="1029" width="11.140625" style="11" customWidth="1"/>
    <col min="1030" max="1030" width="9.85546875" style="11" customWidth="1"/>
    <col min="1031" max="1031" width="11.5703125" style="11" customWidth="1"/>
    <col min="1032" max="1032" width="10.85546875" style="11" customWidth="1"/>
    <col min="1033" max="1033" width="9.42578125" style="11" customWidth="1"/>
    <col min="1034" max="1034" width="8.28515625" style="11" customWidth="1"/>
    <col min="1035" max="1035" width="8.140625" style="11" customWidth="1"/>
    <col min="1036" max="1280" width="9.140625" style="11"/>
    <col min="1281" max="1281" width="3.140625" style="11" customWidth="1"/>
    <col min="1282" max="1282" width="42.28515625" style="11" customWidth="1"/>
    <col min="1283" max="1283" width="10.5703125" style="11" customWidth="1"/>
    <col min="1284" max="1284" width="9" style="11" customWidth="1"/>
    <col min="1285" max="1285" width="11.140625" style="11" customWidth="1"/>
    <col min="1286" max="1286" width="9.85546875" style="11" customWidth="1"/>
    <col min="1287" max="1287" width="11.5703125" style="11" customWidth="1"/>
    <col min="1288" max="1288" width="10.85546875" style="11" customWidth="1"/>
    <col min="1289" max="1289" width="9.42578125" style="11" customWidth="1"/>
    <col min="1290" max="1290" width="8.28515625" style="11" customWidth="1"/>
    <col min="1291" max="1291" width="8.140625" style="11" customWidth="1"/>
    <col min="1292" max="1536" width="9.140625" style="11"/>
    <col min="1537" max="1537" width="3.140625" style="11" customWidth="1"/>
    <col min="1538" max="1538" width="42.28515625" style="11" customWidth="1"/>
    <col min="1539" max="1539" width="10.5703125" style="11" customWidth="1"/>
    <col min="1540" max="1540" width="9" style="11" customWidth="1"/>
    <col min="1541" max="1541" width="11.140625" style="11" customWidth="1"/>
    <col min="1542" max="1542" width="9.85546875" style="11" customWidth="1"/>
    <col min="1543" max="1543" width="11.5703125" style="11" customWidth="1"/>
    <col min="1544" max="1544" width="10.85546875" style="11" customWidth="1"/>
    <col min="1545" max="1545" width="9.42578125" style="11" customWidth="1"/>
    <col min="1546" max="1546" width="8.28515625" style="11" customWidth="1"/>
    <col min="1547" max="1547" width="8.140625" style="11" customWidth="1"/>
    <col min="1548" max="1792" width="9.140625" style="11"/>
    <col min="1793" max="1793" width="3.140625" style="11" customWidth="1"/>
    <col min="1794" max="1794" width="42.28515625" style="11" customWidth="1"/>
    <col min="1795" max="1795" width="10.5703125" style="11" customWidth="1"/>
    <col min="1796" max="1796" width="9" style="11" customWidth="1"/>
    <col min="1797" max="1797" width="11.140625" style="11" customWidth="1"/>
    <col min="1798" max="1798" width="9.85546875" style="11" customWidth="1"/>
    <col min="1799" max="1799" width="11.5703125" style="11" customWidth="1"/>
    <col min="1800" max="1800" width="10.85546875" style="11" customWidth="1"/>
    <col min="1801" max="1801" width="9.42578125" style="11" customWidth="1"/>
    <col min="1802" max="1802" width="8.28515625" style="11" customWidth="1"/>
    <col min="1803" max="1803" width="8.140625" style="11" customWidth="1"/>
    <col min="1804" max="2048" width="9.140625" style="11"/>
    <col min="2049" max="2049" width="3.140625" style="11" customWidth="1"/>
    <col min="2050" max="2050" width="42.28515625" style="11" customWidth="1"/>
    <col min="2051" max="2051" width="10.5703125" style="11" customWidth="1"/>
    <col min="2052" max="2052" width="9" style="11" customWidth="1"/>
    <col min="2053" max="2053" width="11.140625" style="11" customWidth="1"/>
    <col min="2054" max="2054" width="9.85546875" style="11" customWidth="1"/>
    <col min="2055" max="2055" width="11.5703125" style="11" customWidth="1"/>
    <col min="2056" max="2056" width="10.85546875" style="11" customWidth="1"/>
    <col min="2057" max="2057" width="9.42578125" style="11" customWidth="1"/>
    <col min="2058" max="2058" width="8.28515625" style="11" customWidth="1"/>
    <col min="2059" max="2059" width="8.140625" style="11" customWidth="1"/>
    <col min="2060" max="2304" width="9.140625" style="11"/>
    <col min="2305" max="2305" width="3.140625" style="11" customWidth="1"/>
    <col min="2306" max="2306" width="42.28515625" style="11" customWidth="1"/>
    <col min="2307" max="2307" width="10.5703125" style="11" customWidth="1"/>
    <col min="2308" max="2308" width="9" style="11" customWidth="1"/>
    <col min="2309" max="2309" width="11.140625" style="11" customWidth="1"/>
    <col min="2310" max="2310" width="9.85546875" style="11" customWidth="1"/>
    <col min="2311" max="2311" width="11.5703125" style="11" customWidth="1"/>
    <col min="2312" max="2312" width="10.85546875" style="11" customWidth="1"/>
    <col min="2313" max="2313" width="9.42578125" style="11" customWidth="1"/>
    <col min="2314" max="2314" width="8.28515625" style="11" customWidth="1"/>
    <col min="2315" max="2315" width="8.140625" style="11" customWidth="1"/>
    <col min="2316" max="2560" width="9.140625" style="11"/>
    <col min="2561" max="2561" width="3.140625" style="11" customWidth="1"/>
    <col min="2562" max="2562" width="42.28515625" style="11" customWidth="1"/>
    <col min="2563" max="2563" width="10.5703125" style="11" customWidth="1"/>
    <col min="2564" max="2564" width="9" style="11" customWidth="1"/>
    <col min="2565" max="2565" width="11.140625" style="11" customWidth="1"/>
    <col min="2566" max="2566" width="9.85546875" style="11" customWidth="1"/>
    <col min="2567" max="2567" width="11.5703125" style="11" customWidth="1"/>
    <col min="2568" max="2568" width="10.85546875" style="11" customWidth="1"/>
    <col min="2569" max="2569" width="9.42578125" style="11" customWidth="1"/>
    <col min="2570" max="2570" width="8.28515625" style="11" customWidth="1"/>
    <col min="2571" max="2571" width="8.140625" style="11" customWidth="1"/>
    <col min="2572" max="2816" width="9.140625" style="11"/>
    <col min="2817" max="2817" width="3.140625" style="11" customWidth="1"/>
    <col min="2818" max="2818" width="42.28515625" style="11" customWidth="1"/>
    <col min="2819" max="2819" width="10.5703125" style="11" customWidth="1"/>
    <col min="2820" max="2820" width="9" style="11" customWidth="1"/>
    <col min="2821" max="2821" width="11.140625" style="11" customWidth="1"/>
    <col min="2822" max="2822" width="9.85546875" style="11" customWidth="1"/>
    <col min="2823" max="2823" width="11.5703125" style="11" customWidth="1"/>
    <col min="2824" max="2824" width="10.85546875" style="11" customWidth="1"/>
    <col min="2825" max="2825" width="9.42578125" style="11" customWidth="1"/>
    <col min="2826" max="2826" width="8.28515625" style="11" customWidth="1"/>
    <col min="2827" max="2827" width="8.140625" style="11" customWidth="1"/>
    <col min="2828" max="3072" width="9.140625" style="11"/>
    <col min="3073" max="3073" width="3.140625" style="11" customWidth="1"/>
    <col min="3074" max="3074" width="42.28515625" style="11" customWidth="1"/>
    <col min="3075" max="3075" width="10.5703125" style="11" customWidth="1"/>
    <col min="3076" max="3076" width="9" style="11" customWidth="1"/>
    <col min="3077" max="3077" width="11.140625" style="11" customWidth="1"/>
    <col min="3078" max="3078" width="9.85546875" style="11" customWidth="1"/>
    <col min="3079" max="3079" width="11.5703125" style="11" customWidth="1"/>
    <col min="3080" max="3080" width="10.85546875" style="11" customWidth="1"/>
    <col min="3081" max="3081" width="9.42578125" style="11" customWidth="1"/>
    <col min="3082" max="3082" width="8.28515625" style="11" customWidth="1"/>
    <col min="3083" max="3083" width="8.140625" style="11" customWidth="1"/>
    <col min="3084" max="3328" width="9.140625" style="11"/>
    <col min="3329" max="3329" width="3.140625" style="11" customWidth="1"/>
    <col min="3330" max="3330" width="42.28515625" style="11" customWidth="1"/>
    <col min="3331" max="3331" width="10.5703125" style="11" customWidth="1"/>
    <col min="3332" max="3332" width="9" style="11" customWidth="1"/>
    <col min="3333" max="3333" width="11.140625" style="11" customWidth="1"/>
    <col min="3334" max="3334" width="9.85546875" style="11" customWidth="1"/>
    <col min="3335" max="3335" width="11.5703125" style="11" customWidth="1"/>
    <col min="3336" max="3336" width="10.85546875" style="11" customWidth="1"/>
    <col min="3337" max="3337" width="9.42578125" style="11" customWidth="1"/>
    <col min="3338" max="3338" width="8.28515625" style="11" customWidth="1"/>
    <col min="3339" max="3339" width="8.140625" style="11" customWidth="1"/>
    <col min="3340" max="3584" width="9.140625" style="11"/>
    <col min="3585" max="3585" width="3.140625" style="11" customWidth="1"/>
    <col min="3586" max="3586" width="42.28515625" style="11" customWidth="1"/>
    <col min="3587" max="3587" width="10.5703125" style="11" customWidth="1"/>
    <col min="3588" max="3588" width="9" style="11" customWidth="1"/>
    <col min="3589" max="3589" width="11.140625" style="11" customWidth="1"/>
    <col min="3590" max="3590" width="9.85546875" style="11" customWidth="1"/>
    <col min="3591" max="3591" width="11.5703125" style="11" customWidth="1"/>
    <col min="3592" max="3592" width="10.85546875" style="11" customWidth="1"/>
    <col min="3593" max="3593" width="9.42578125" style="11" customWidth="1"/>
    <col min="3594" max="3594" width="8.28515625" style="11" customWidth="1"/>
    <col min="3595" max="3595" width="8.140625" style="11" customWidth="1"/>
    <col min="3596" max="3840" width="9.140625" style="11"/>
    <col min="3841" max="3841" width="3.140625" style="11" customWidth="1"/>
    <col min="3842" max="3842" width="42.28515625" style="11" customWidth="1"/>
    <col min="3843" max="3843" width="10.5703125" style="11" customWidth="1"/>
    <col min="3844" max="3844" width="9" style="11" customWidth="1"/>
    <col min="3845" max="3845" width="11.140625" style="11" customWidth="1"/>
    <col min="3846" max="3846" width="9.85546875" style="11" customWidth="1"/>
    <col min="3847" max="3847" width="11.5703125" style="11" customWidth="1"/>
    <col min="3848" max="3848" width="10.85546875" style="11" customWidth="1"/>
    <col min="3849" max="3849" width="9.42578125" style="11" customWidth="1"/>
    <col min="3850" max="3850" width="8.28515625" style="11" customWidth="1"/>
    <col min="3851" max="3851" width="8.140625" style="11" customWidth="1"/>
    <col min="3852" max="4096" width="9.140625" style="11"/>
    <col min="4097" max="4097" width="3.140625" style="11" customWidth="1"/>
    <col min="4098" max="4098" width="42.28515625" style="11" customWidth="1"/>
    <col min="4099" max="4099" width="10.5703125" style="11" customWidth="1"/>
    <col min="4100" max="4100" width="9" style="11" customWidth="1"/>
    <col min="4101" max="4101" width="11.140625" style="11" customWidth="1"/>
    <col min="4102" max="4102" width="9.85546875" style="11" customWidth="1"/>
    <col min="4103" max="4103" width="11.5703125" style="11" customWidth="1"/>
    <col min="4104" max="4104" width="10.85546875" style="11" customWidth="1"/>
    <col min="4105" max="4105" width="9.42578125" style="11" customWidth="1"/>
    <col min="4106" max="4106" width="8.28515625" style="11" customWidth="1"/>
    <col min="4107" max="4107" width="8.140625" style="11" customWidth="1"/>
    <col min="4108" max="4352" width="9.140625" style="11"/>
    <col min="4353" max="4353" width="3.140625" style="11" customWidth="1"/>
    <col min="4354" max="4354" width="42.28515625" style="11" customWidth="1"/>
    <col min="4355" max="4355" width="10.5703125" style="11" customWidth="1"/>
    <col min="4356" max="4356" width="9" style="11" customWidth="1"/>
    <col min="4357" max="4357" width="11.140625" style="11" customWidth="1"/>
    <col min="4358" max="4358" width="9.85546875" style="11" customWidth="1"/>
    <col min="4359" max="4359" width="11.5703125" style="11" customWidth="1"/>
    <col min="4360" max="4360" width="10.85546875" style="11" customWidth="1"/>
    <col min="4361" max="4361" width="9.42578125" style="11" customWidth="1"/>
    <col min="4362" max="4362" width="8.28515625" style="11" customWidth="1"/>
    <col min="4363" max="4363" width="8.140625" style="11" customWidth="1"/>
    <col min="4364" max="4608" width="9.140625" style="11"/>
    <col min="4609" max="4609" width="3.140625" style="11" customWidth="1"/>
    <col min="4610" max="4610" width="42.28515625" style="11" customWidth="1"/>
    <col min="4611" max="4611" width="10.5703125" style="11" customWidth="1"/>
    <col min="4612" max="4612" width="9" style="11" customWidth="1"/>
    <col min="4613" max="4613" width="11.140625" style="11" customWidth="1"/>
    <col min="4614" max="4614" width="9.85546875" style="11" customWidth="1"/>
    <col min="4615" max="4615" width="11.5703125" style="11" customWidth="1"/>
    <col min="4616" max="4616" width="10.85546875" style="11" customWidth="1"/>
    <col min="4617" max="4617" width="9.42578125" style="11" customWidth="1"/>
    <col min="4618" max="4618" width="8.28515625" style="11" customWidth="1"/>
    <col min="4619" max="4619" width="8.140625" style="11" customWidth="1"/>
    <col min="4620" max="4864" width="9.140625" style="11"/>
    <col min="4865" max="4865" width="3.140625" style="11" customWidth="1"/>
    <col min="4866" max="4866" width="42.28515625" style="11" customWidth="1"/>
    <col min="4867" max="4867" width="10.5703125" style="11" customWidth="1"/>
    <col min="4868" max="4868" width="9" style="11" customWidth="1"/>
    <col min="4869" max="4869" width="11.140625" style="11" customWidth="1"/>
    <col min="4870" max="4870" width="9.85546875" style="11" customWidth="1"/>
    <col min="4871" max="4871" width="11.5703125" style="11" customWidth="1"/>
    <col min="4872" max="4872" width="10.85546875" style="11" customWidth="1"/>
    <col min="4873" max="4873" width="9.42578125" style="11" customWidth="1"/>
    <col min="4874" max="4874" width="8.28515625" style="11" customWidth="1"/>
    <col min="4875" max="4875" width="8.140625" style="11" customWidth="1"/>
    <col min="4876" max="5120" width="9.140625" style="11"/>
    <col min="5121" max="5121" width="3.140625" style="11" customWidth="1"/>
    <col min="5122" max="5122" width="42.28515625" style="11" customWidth="1"/>
    <col min="5123" max="5123" width="10.5703125" style="11" customWidth="1"/>
    <col min="5124" max="5124" width="9" style="11" customWidth="1"/>
    <col min="5125" max="5125" width="11.140625" style="11" customWidth="1"/>
    <col min="5126" max="5126" width="9.85546875" style="11" customWidth="1"/>
    <col min="5127" max="5127" width="11.5703125" style="11" customWidth="1"/>
    <col min="5128" max="5128" width="10.85546875" style="11" customWidth="1"/>
    <col min="5129" max="5129" width="9.42578125" style="11" customWidth="1"/>
    <col min="5130" max="5130" width="8.28515625" style="11" customWidth="1"/>
    <col min="5131" max="5131" width="8.140625" style="11" customWidth="1"/>
    <col min="5132" max="5376" width="9.140625" style="11"/>
    <col min="5377" max="5377" width="3.140625" style="11" customWidth="1"/>
    <col min="5378" max="5378" width="42.28515625" style="11" customWidth="1"/>
    <col min="5379" max="5379" width="10.5703125" style="11" customWidth="1"/>
    <col min="5380" max="5380" width="9" style="11" customWidth="1"/>
    <col min="5381" max="5381" width="11.140625" style="11" customWidth="1"/>
    <col min="5382" max="5382" width="9.85546875" style="11" customWidth="1"/>
    <col min="5383" max="5383" width="11.5703125" style="11" customWidth="1"/>
    <col min="5384" max="5384" width="10.85546875" style="11" customWidth="1"/>
    <col min="5385" max="5385" width="9.42578125" style="11" customWidth="1"/>
    <col min="5386" max="5386" width="8.28515625" style="11" customWidth="1"/>
    <col min="5387" max="5387" width="8.140625" style="11" customWidth="1"/>
    <col min="5388" max="5632" width="9.140625" style="11"/>
    <col min="5633" max="5633" width="3.140625" style="11" customWidth="1"/>
    <col min="5634" max="5634" width="42.28515625" style="11" customWidth="1"/>
    <col min="5635" max="5635" width="10.5703125" style="11" customWidth="1"/>
    <col min="5636" max="5636" width="9" style="11" customWidth="1"/>
    <col min="5637" max="5637" width="11.140625" style="11" customWidth="1"/>
    <col min="5638" max="5638" width="9.85546875" style="11" customWidth="1"/>
    <col min="5639" max="5639" width="11.5703125" style="11" customWidth="1"/>
    <col min="5640" max="5640" width="10.85546875" style="11" customWidth="1"/>
    <col min="5641" max="5641" width="9.42578125" style="11" customWidth="1"/>
    <col min="5642" max="5642" width="8.28515625" style="11" customWidth="1"/>
    <col min="5643" max="5643" width="8.140625" style="11" customWidth="1"/>
    <col min="5644" max="5888" width="9.140625" style="11"/>
    <col min="5889" max="5889" width="3.140625" style="11" customWidth="1"/>
    <col min="5890" max="5890" width="42.28515625" style="11" customWidth="1"/>
    <col min="5891" max="5891" width="10.5703125" style="11" customWidth="1"/>
    <col min="5892" max="5892" width="9" style="11" customWidth="1"/>
    <col min="5893" max="5893" width="11.140625" style="11" customWidth="1"/>
    <col min="5894" max="5894" width="9.85546875" style="11" customWidth="1"/>
    <col min="5895" max="5895" width="11.5703125" style="11" customWidth="1"/>
    <col min="5896" max="5896" width="10.85546875" style="11" customWidth="1"/>
    <col min="5897" max="5897" width="9.42578125" style="11" customWidth="1"/>
    <col min="5898" max="5898" width="8.28515625" style="11" customWidth="1"/>
    <col min="5899" max="5899" width="8.140625" style="11" customWidth="1"/>
    <col min="5900" max="6144" width="9.140625" style="11"/>
    <col min="6145" max="6145" width="3.140625" style="11" customWidth="1"/>
    <col min="6146" max="6146" width="42.28515625" style="11" customWidth="1"/>
    <col min="6147" max="6147" width="10.5703125" style="11" customWidth="1"/>
    <col min="6148" max="6148" width="9" style="11" customWidth="1"/>
    <col min="6149" max="6149" width="11.140625" style="11" customWidth="1"/>
    <col min="6150" max="6150" width="9.85546875" style="11" customWidth="1"/>
    <col min="6151" max="6151" width="11.5703125" style="11" customWidth="1"/>
    <col min="6152" max="6152" width="10.85546875" style="11" customWidth="1"/>
    <col min="6153" max="6153" width="9.42578125" style="11" customWidth="1"/>
    <col min="6154" max="6154" width="8.28515625" style="11" customWidth="1"/>
    <col min="6155" max="6155" width="8.140625" style="11" customWidth="1"/>
    <col min="6156" max="6400" width="9.140625" style="11"/>
    <col min="6401" max="6401" width="3.140625" style="11" customWidth="1"/>
    <col min="6402" max="6402" width="42.28515625" style="11" customWidth="1"/>
    <col min="6403" max="6403" width="10.5703125" style="11" customWidth="1"/>
    <col min="6404" max="6404" width="9" style="11" customWidth="1"/>
    <col min="6405" max="6405" width="11.140625" style="11" customWidth="1"/>
    <col min="6406" max="6406" width="9.85546875" style="11" customWidth="1"/>
    <col min="6407" max="6407" width="11.5703125" style="11" customWidth="1"/>
    <col min="6408" max="6408" width="10.85546875" style="11" customWidth="1"/>
    <col min="6409" max="6409" width="9.42578125" style="11" customWidth="1"/>
    <col min="6410" max="6410" width="8.28515625" style="11" customWidth="1"/>
    <col min="6411" max="6411" width="8.140625" style="11" customWidth="1"/>
    <col min="6412" max="6656" width="9.140625" style="11"/>
    <col min="6657" max="6657" width="3.140625" style="11" customWidth="1"/>
    <col min="6658" max="6658" width="42.28515625" style="11" customWidth="1"/>
    <col min="6659" max="6659" width="10.5703125" style="11" customWidth="1"/>
    <col min="6660" max="6660" width="9" style="11" customWidth="1"/>
    <col min="6661" max="6661" width="11.140625" style="11" customWidth="1"/>
    <col min="6662" max="6662" width="9.85546875" style="11" customWidth="1"/>
    <col min="6663" max="6663" width="11.5703125" style="11" customWidth="1"/>
    <col min="6664" max="6664" width="10.85546875" style="11" customWidth="1"/>
    <col min="6665" max="6665" width="9.42578125" style="11" customWidth="1"/>
    <col min="6666" max="6666" width="8.28515625" style="11" customWidth="1"/>
    <col min="6667" max="6667" width="8.140625" style="11" customWidth="1"/>
    <col min="6668" max="6912" width="9.140625" style="11"/>
    <col min="6913" max="6913" width="3.140625" style="11" customWidth="1"/>
    <col min="6914" max="6914" width="42.28515625" style="11" customWidth="1"/>
    <col min="6915" max="6915" width="10.5703125" style="11" customWidth="1"/>
    <col min="6916" max="6916" width="9" style="11" customWidth="1"/>
    <col min="6917" max="6917" width="11.140625" style="11" customWidth="1"/>
    <col min="6918" max="6918" width="9.85546875" style="11" customWidth="1"/>
    <col min="6919" max="6919" width="11.5703125" style="11" customWidth="1"/>
    <col min="6920" max="6920" width="10.85546875" style="11" customWidth="1"/>
    <col min="6921" max="6921" width="9.42578125" style="11" customWidth="1"/>
    <col min="6922" max="6922" width="8.28515625" style="11" customWidth="1"/>
    <col min="6923" max="6923" width="8.140625" style="11" customWidth="1"/>
    <col min="6924" max="7168" width="9.140625" style="11"/>
    <col min="7169" max="7169" width="3.140625" style="11" customWidth="1"/>
    <col min="7170" max="7170" width="42.28515625" style="11" customWidth="1"/>
    <col min="7171" max="7171" width="10.5703125" style="11" customWidth="1"/>
    <col min="7172" max="7172" width="9" style="11" customWidth="1"/>
    <col min="7173" max="7173" width="11.140625" style="11" customWidth="1"/>
    <col min="7174" max="7174" width="9.85546875" style="11" customWidth="1"/>
    <col min="7175" max="7175" width="11.5703125" style="11" customWidth="1"/>
    <col min="7176" max="7176" width="10.85546875" style="11" customWidth="1"/>
    <col min="7177" max="7177" width="9.42578125" style="11" customWidth="1"/>
    <col min="7178" max="7178" width="8.28515625" style="11" customWidth="1"/>
    <col min="7179" max="7179" width="8.140625" style="11" customWidth="1"/>
    <col min="7180" max="7424" width="9.140625" style="11"/>
    <col min="7425" max="7425" width="3.140625" style="11" customWidth="1"/>
    <col min="7426" max="7426" width="42.28515625" style="11" customWidth="1"/>
    <col min="7427" max="7427" width="10.5703125" style="11" customWidth="1"/>
    <col min="7428" max="7428" width="9" style="11" customWidth="1"/>
    <col min="7429" max="7429" width="11.140625" style="11" customWidth="1"/>
    <col min="7430" max="7430" width="9.85546875" style="11" customWidth="1"/>
    <col min="7431" max="7431" width="11.5703125" style="11" customWidth="1"/>
    <col min="7432" max="7432" width="10.85546875" style="11" customWidth="1"/>
    <col min="7433" max="7433" width="9.42578125" style="11" customWidth="1"/>
    <col min="7434" max="7434" width="8.28515625" style="11" customWidth="1"/>
    <col min="7435" max="7435" width="8.140625" style="11" customWidth="1"/>
    <col min="7436" max="7680" width="9.140625" style="11"/>
    <col min="7681" max="7681" width="3.140625" style="11" customWidth="1"/>
    <col min="7682" max="7682" width="42.28515625" style="11" customWidth="1"/>
    <col min="7683" max="7683" width="10.5703125" style="11" customWidth="1"/>
    <col min="7684" max="7684" width="9" style="11" customWidth="1"/>
    <col min="7685" max="7685" width="11.140625" style="11" customWidth="1"/>
    <col min="7686" max="7686" width="9.85546875" style="11" customWidth="1"/>
    <col min="7687" max="7687" width="11.5703125" style="11" customWidth="1"/>
    <col min="7688" max="7688" width="10.85546875" style="11" customWidth="1"/>
    <col min="7689" max="7689" width="9.42578125" style="11" customWidth="1"/>
    <col min="7690" max="7690" width="8.28515625" style="11" customWidth="1"/>
    <col min="7691" max="7691" width="8.140625" style="11" customWidth="1"/>
    <col min="7692" max="7936" width="9.140625" style="11"/>
    <col min="7937" max="7937" width="3.140625" style="11" customWidth="1"/>
    <col min="7938" max="7938" width="42.28515625" style="11" customWidth="1"/>
    <col min="7939" max="7939" width="10.5703125" style="11" customWidth="1"/>
    <col min="7940" max="7940" width="9" style="11" customWidth="1"/>
    <col min="7941" max="7941" width="11.140625" style="11" customWidth="1"/>
    <col min="7942" max="7942" width="9.85546875" style="11" customWidth="1"/>
    <col min="7943" max="7943" width="11.5703125" style="11" customWidth="1"/>
    <col min="7944" max="7944" width="10.85546875" style="11" customWidth="1"/>
    <col min="7945" max="7945" width="9.42578125" style="11" customWidth="1"/>
    <col min="7946" max="7946" width="8.28515625" style="11" customWidth="1"/>
    <col min="7947" max="7947" width="8.140625" style="11" customWidth="1"/>
    <col min="7948" max="8192" width="9.140625" style="11"/>
    <col min="8193" max="8193" width="3.140625" style="11" customWidth="1"/>
    <col min="8194" max="8194" width="42.28515625" style="11" customWidth="1"/>
    <col min="8195" max="8195" width="10.5703125" style="11" customWidth="1"/>
    <col min="8196" max="8196" width="9" style="11" customWidth="1"/>
    <col min="8197" max="8197" width="11.140625" style="11" customWidth="1"/>
    <col min="8198" max="8198" width="9.85546875" style="11" customWidth="1"/>
    <col min="8199" max="8199" width="11.5703125" style="11" customWidth="1"/>
    <col min="8200" max="8200" width="10.85546875" style="11" customWidth="1"/>
    <col min="8201" max="8201" width="9.42578125" style="11" customWidth="1"/>
    <col min="8202" max="8202" width="8.28515625" style="11" customWidth="1"/>
    <col min="8203" max="8203" width="8.140625" style="11" customWidth="1"/>
    <col min="8204" max="8448" width="9.140625" style="11"/>
    <col min="8449" max="8449" width="3.140625" style="11" customWidth="1"/>
    <col min="8450" max="8450" width="42.28515625" style="11" customWidth="1"/>
    <col min="8451" max="8451" width="10.5703125" style="11" customWidth="1"/>
    <col min="8452" max="8452" width="9" style="11" customWidth="1"/>
    <col min="8453" max="8453" width="11.140625" style="11" customWidth="1"/>
    <col min="8454" max="8454" width="9.85546875" style="11" customWidth="1"/>
    <col min="8455" max="8455" width="11.5703125" style="11" customWidth="1"/>
    <col min="8456" max="8456" width="10.85546875" style="11" customWidth="1"/>
    <col min="8457" max="8457" width="9.42578125" style="11" customWidth="1"/>
    <col min="8458" max="8458" width="8.28515625" style="11" customWidth="1"/>
    <col min="8459" max="8459" width="8.140625" style="11" customWidth="1"/>
    <col min="8460" max="8704" width="9.140625" style="11"/>
    <col min="8705" max="8705" width="3.140625" style="11" customWidth="1"/>
    <col min="8706" max="8706" width="42.28515625" style="11" customWidth="1"/>
    <col min="8707" max="8707" width="10.5703125" style="11" customWidth="1"/>
    <col min="8708" max="8708" width="9" style="11" customWidth="1"/>
    <col min="8709" max="8709" width="11.140625" style="11" customWidth="1"/>
    <col min="8710" max="8710" width="9.85546875" style="11" customWidth="1"/>
    <col min="8711" max="8711" width="11.5703125" style="11" customWidth="1"/>
    <col min="8712" max="8712" width="10.85546875" style="11" customWidth="1"/>
    <col min="8713" max="8713" width="9.42578125" style="11" customWidth="1"/>
    <col min="8714" max="8714" width="8.28515625" style="11" customWidth="1"/>
    <col min="8715" max="8715" width="8.140625" style="11" customWidth="1"/>
    <col min="8716" max="8960" width="9.140625" style="11"/>
    <col min="8961" max="8961" width="3.140625" style="11" customWidth="1"/>
    <col min="8962" max="8962" width="42.28515625" style="11" customWidth="1"/>
    <col min="8963" max="8963" width="10.5703125" style="11" customWidth="1"/>
    <col min="8964" max="8964" width="9" style="11" customWidth="1"/>
    <col min="8965" max="8965" width="11.140625" style="11" customWidth="1"/>
    <col min="8966" max="8966" width="9.85546875" style="11" customWidth="1"/>
    <col min="8967" max="8967" width="11.5703125" style="11" customWidth="1"/>
    <col min="8968" max="8968" width="10.85546875" style="11" customWidth="1"/>
    <col min="8969" max="8969" width="9.42578125" style="11" customWidth="1"/>
    <col min="8970" max="8970" width="8.28515625" style="11" customWidth="1"/>
    <col min="8971" max="8971" width="8.140625" style="11" customWidth="1"/>
    <col min="8972" max="9216" width="9.140625" style="11"/>
    <col min="9217" max="9217" width="3.140625" style="11" customWidth="1"/>
    <col min="9218" max="9218" width="42.28515625" style="11" customWidth="1"/>
    <col min="9219" max="9219" width="10.5703125" style="11" customWidth="1"/>
    <col min="9220" max="9220" width="9" style="11" customWidth="1"/>
    <col min="9221" max="9221" width="11.140625" style="11" customWidth="1"/>
    <col min="9222" max="9222" width="9.85546875" style="11" customWidth="1"/>
    <col min="9223" max="9223" width="11.5703125" style="11" customWidth="1"/>
    <col min="9224" max="9224" width="10.85546875" style="11" customWidth="1"/>
    <col min="9225" max="9225" width="9.42578125" style="11" customWidth="1"/>
    <col min="9226" max="9226" width="8.28515625" style="11" customWidth="1"/>
    <col min="9227" max="9227" width="8.140625" style="11" customWidth="1"/>
    <col min="9228" max="9472" width="9.140625" style="11"/>
    <col min="9473" max="9473" width="3.140625" style="11" customWidth="1"/>
    <col min="9474" max="9474" width="42.28515625" style="11" customWidth="1"/>
    <col min="9475" max="9475" width="10.5703125" style="11" customWidth="1"/>
    <col min="9476" max="9476" width="9" style="11" customWidth="1"/>
    <col min="9477" max="9477" width="11.140625" style="11" customWidth="1"/>
    <col min="9478" max="9478" width="9.85546875" style="11" customWidth="1"/>
    <col min="9479" max="9479" width="11.5703125" style="11" customWidth="1"/>
    <col min="9480" max="9480" width="10.85546875" style="11" customWidth="1"/>
    <col min="9481" max="9481" width="9.42578125" style="11" customWidth="1"/>
    <col min="9482" max="9482" width="8.28515625" style="11" customWidth="1"/>
    <col min="9483" max="9483" width="8.140625" style="11" customWidth="1"/>
    <col min="9484" max="9728" width="9.140625" style="11"/>
    <col min="9729" max="9729" width="3.140625" style="11" customWidth="1"/>
    <col min="9730" max="9730" width="42.28515625" style="11" customWidth="1"/>
    <col min="9731" max="9731" width="10.5703125" style="11" customWidth="1"/>
    <col min="9732" max="9732" width="9" style="11" customWidth="1"/>
    <col min="9733" max="9733" width="11.140625" style="11" customWidth="1"/>
    <col min="9734" max="9734" width="9.85546875" style="11" customWidth="1"/>
    <col min="9735" max="9735" width="11.5703125" style="11" customWidth="1"/>
    <col min="9736" max="9736" width="10.85546875" style="11" customWidth="1"/>
    <col min="9737" max="9737" width="9.42578125" style="11" customWidth="1"/>
    <col min="9738" max="9738" width="8.28515625" style="11" customWidth="1"/>
    <col min="9739" max="9739" width="8.140625" style="11" customWidth="1"/>
    <col min="9740" max="9984" width="9.140625" style="11"/>
    <col min="9985" max="9985" width="3.140625" style="11" customWidth="1"/>
    <col min="9986" max="9986" width="42.28515625" style="11" customWidth="1"/>
    <col min="9987" max="9987" width="10.5703125" style="11" customWidth="1"/>
    <col min="9988" max="9988" width="9" style="11" customWidth="1"/>
    <col min="9989" max="9989" width="11.140625" style="11" customWidth="1"/>
    <col min="9990" max="9990" width="9.85546875" style="11" customWidth="1"/>
    <col min="9991" max="9991" width="11.5703125" style="11" customWidth="1"/>
    <col min="9992" max="9992" width="10.85546875" style="11" customWidth="1"/>
    <col min="9993" max="9993" width="9.42578125" style="11" customWidth="1"/>
    <col min="9994" max="9994" width="8.28515625" style="11" customWidth="1"/>
    <col min="9995" max="9995" width="8.140625" style="11" customWidth="1"/>
    <col min="9996" max="10240" width="9.140625" style="11"/>
    <col min="10241" max="10241" width="3.140625" style="11" customWidth="1"/>
    <col min="10242" max="10242" width="42.28515625" style="11" customWidth="1"/>
    <col min="10243" max="10243" width="10.5703125" style="11" customWidth="1"/>
    <col min="10244" max="10244" width="9" style="11" customWidth="1"/>
    <col min="10245" max="10245" width="11.140625" style="11" customWidth="1"/>
    <col min="10246" max="10246" width="9.85546875" style="11" customWidth="1"/>
    <col min="10247" max="10247" width="11.5703125" style="11" customWidth="1"/>
    <col min="10248" max="10248" width="10.85546875" style="11" customWidth="1"/>
    <col min="10249" max="10249" width="9.42578125" style="11" customWidth="1"/>
    <col min="10250" max="10250" width="8.28515625" style="11" customWidth="1"/>
    <col min="10251" max="10251" width="8.140625" style="11" customWidth="1"/>
    <col min="10252" max="10496" width="9.140625" style="11"/>
    <col min="10497" max="10497" width="3.140625" style="11" customWidth="1"/>
    <col min="10498" max="10498" width="42.28515625" style="11" customWidth="1"/>
    <col min="10499" max="10499" width="10.5703125" style="11" customWidth="1"/>
    <col min="10500" max="10500" width="9" style="11" customWidth="1"/>
    <col min="10501" max="10501" width="11.140625" style="11" customWidth="1"/>
    <col min="10502" max="10502" width="9.85546875" style="11" customWidth="1"/>
    <col min="10503" max="10503" width="11.5703125" style="11" customWidth="1"/>
    <col min="10504" max="10504" width="10.85546875" style="11" customWidth="1"/>
    <col min="10505" max="10505" width="9.42578125" style="11" customWidth="1"/>
    <col min="10506" max="10506" width="8.28515625" style="11" customWidth="1"/>
    <col min="10507" max="10507" width="8.140625" style="11" customWidth="1"/>
    <col min="10508" max="10752" width="9.140625" style="11"/>
    <col min="10753" max="10753" width="3.140625" style="11" customWidth="1"/>
    <col min="10754" max="10754" width="42.28515625" style="11" customWidth="1"/>
    <col min="10755" max="10755" width="10.5703125" style="11" customWidth="1"/>
    <col min="10756" max="10756" width="9" style="11" customWidth="1"/>
    <col min="10757" max="10757" width="11.140625" style="11" customWidth="1"/>
    <col min="10758" max="10758" width="9.85546875" style="11" customWidth="1"/>
    <col min="10759" max="10759" width="11.5703125" style="11" customWidth="1"/>
    <col min="10760" max="10760" width="10.85546875" style="11" customWidth="1"/>
    <col min="10761" max="10761" width="9.42578125" style="11" customWidth="1"/>
    <col min="10762" max="10762" width="8.28515625" style="11" customWidth="1"/>
    <col min="10763" max="10763" width="8.140625" style="11" customWidth="1"/>
    <col min="10764" max="11008" width="9.140625" style="11"/>
    <col min="11009" max="11009" width="3.140625" style="11" customWidth="1"/>
    <col min="11010" max="11010" width="42.28515625" style="11" customWidth="1"/>
    <col min="11011" max="11011" width="10.5703125" style="11" customWidth="1"/>
    <col min="11012" max="11012" width="9" style="11" customWidth="1"/>
    <col min="11013" max="11013" width="11.140625" style="11" customWidth="1"/>
    <col min="11014" max="11014" width="9.85546875" style="11" customWidth="1"/>
    <col min="11015" max="11015" width="11.5703125" style="11" customWidth="1"/>
    <col min="11016" max="11016" width="10.85546875" style="11" customWidth="1"/>
    <col min="11017" max="11017" width="9.42578125" style="11" customWidth="1"/>
    <col min="11018" max="11018" width="8.28515625" style="11" customWidth="1"/>
    <col min="11019" max="11019" width="8.140625" style="11" customWidth="1"/>
    <col min="11020" max="11264" width="9.140625" style="11"/>
    <col min="11265" max="11265" width="3.140625" style="11" customWidth="1"/>
    <col min="11266" max="11266" width="42.28515625" style="11" customWidth="1"/>
    <col min="11267" max="11267" width="10.5703125" style="11" customWidth="1"/>
    <col min="11268" max="11268" width="9" style="11" customWidth="1"/>
    <col min="11269" max="11269" width="11.140625" style="11" customWidth="1"/>
    <col min="11270" max="11270" width="9.85546875" style="11" customWidth="1"/>
    <col min="11271" max="11271" width="11.5703125" style="11" customWidth="1"/>
    <col min="11272" max="11272" width="10.85546875" style="11" customWidth="1"/>
    <col min="11273" max="11273" width="9.42578125" style="11" customWidth="1"/>
    <col min="11274" max="11274" width="8.28515625" style="11" customWidth="1"/>
    <col min="11275" max="11275" width="8.140625" style="11" customWidth="1"/>
    <col min="11276" max="11520" width="9.140625" style="11"/>
    <col min="11521" max="11521" width="3.140625" style="11" customWidth="1"/>
    <col min="11522" max="11522" width="42.28515625" style="11" customWidth="1"/>
    <col min="11523" max="11523" width="10.5703125" style="11" customWidth="1"/>
    <col min="11524" max="11524" width="9" style="11" customWidth="1"/>
    <col min="11525" max="11525" width="11.140625" style="11" customWidth="1"/>
    <col min="11526" max="11526" width="9.85546875" style="11" customWidth="1"/>
    <col min="11527" max="11527" width="11.5703125" style="11" customWidth="1"/>
    <col min="11528" max="11528" width="10.85546875" style="11" customWidth="1"/>
    <col min="11529" max="11529" width="9.42578125" style="11" customWidth="1"/>
    <col min="11530" max="11530" width="8.28515625" style="11" customWidth="1"/>
    <col min="11531" max="11531" width="8.140625" style="11" customWidth="1"/>
    <col min="11532" max="11776" width="9.140625" style="11"/>
    <col min="11777" max="11777" width="3.140625" style="11" customWidth="1"/>
    <col min="11778" max="11778" width="42.28515625" style="11" customWidth="1"/>
    <col min="11779" max="11779" width="10.5703125" style="11" customWidth="1"/>
    <col min="11780" max="11780" width="9" style="11" customWidth="1"/>
    <col min="11781" max="11781" width="11.140625" style="11" customWidth="1"/>
    <col min="11782" max="11782" width="9.85546875" style="11" customWidth="1"/>
    <col min="11783" max="11783" width="11.5703125" style="11" customWidth="1"/>
    <col min="11784" max="11784" width="10.85546875" style="11" customWidth="1"/>
    <col min="11785" max="11785" width="9.42578125" style="11" customWidth="1"/>
    <col min="11786" max="11786" width="8.28515625" style="11" customWidth="1"/>
    <col min="11787" max="11787" width="8.140625" style="11" customWidth="1"/>
    <col min="11788" max="12032" width="9.140625" style="11"/>
    <col min="12033" max="12033" width="3.140625" style="11" customWidth="1"/>
    <col min="12034" max="12034" width="42.28515625" style="11" customWidth="1"/>
    <col min="12035" max="12035" width="10.5703125" style="11" customWidth="1"/>
    <col min="12036" max="12036" width="9" style="11" customWidth="1"/>
    <col min="12037" max="12037" width="11.140625" style="11" customWidth="1"/>
    <col min="12038" max="12038" width="9.85546875" style="11" customWidth="1"/>
    <col min="12039" max="12039" width="11.5703125" style="11" customWidth="1"/>
    <col min="12040" max="12040" width="10.85546875" style="11" customWidth="1"/>
    <col min="12041" max="12041" width="9.42578125" style="11" customWidth="1"/>
    <col min="12042" max="12042" width="8.28515625" style="11" customWidth="1"/>
    <col min="12043" max="12043" width="8.140625" style="11" customWidth="1"/>
    <col min="12044" max="12288" width="9.140625" style="11"/>
    <col min="12289" max="12289" width="3.140625" style="11" customWidth="1"/>
    <col min="12290" max="12290" width="42.28515625" style="11" customWidth="1"/>
    <col min="12291" max="12291" width="10.5703125" style="11" customWidth="1"/>
    <col min="12292" max="12292" width="9" style="11" customWidth="1"/>
    <col min="12293" max="12293" width="11.140625" style="11" customWidth="1"/>
    <col min="12294" max="12294" width="9.85546875" style="11" customWidth="1"/>
    <col min="12295" max="12295" width="11.5703125" style="11" customWidth="1"/>
    <col min="12296" max="12296" width="10.85546875" style="11" customWidth="1"/>
    <col min="12297" max="12297" width="9.42578125" style="11" customWidth="1"/>
    <col min="12298" max="12298" width="8.28515625" style="11" customWidth="1"/>
    <col min="12299" max="12299" width="8.140625" style="11" customWidth="1"/>
    <col min="12300" max="12544" width="9.140625" style="11"/>
    <col min="12545" max="12545" width="3.140625" style="11" customWidth="1"/>
    <col min="12546" max="12546" width="42.28515625" style="11" customWidth="1"/>
    <col min="12547" max="12547" width="10.5703125" style="11" customWidth="1"/>
    <col min="12548" max="12548" width="9" style="11" customWidth="1"/>
    <col min="12549" max="12549" width="11.140625" style="11" customWidth="1"/>
    <col min="12550" max="12550" width="9.85546875" style="11" customWidth="1"/>
    <col min="12551" max="12551" width="11.5703125" style="11" customWidth="1"/>
    <col min="12552" max="12552" width="10.85546875" style="11" customWidth="1"/>
    <col min="12553" max="12553" width="9.42578125" style="11" customWidth="1"/>
    <col min="12554" max="12554" width="8.28515625" style="11" customWidth="1"/>
    <col min="12555" max="12555" width="8.140625" style="11" customWidth="1"/>
    <col min="12556" max="12800" width="9.140625" style="11"/>
    <col min="12801" max="12801" width="3.140625" style="11" customWidth="1"/>
    <col min="12802" max="12802" width="42.28515625" style="11" customWidth="1"/>
    <col min="12803" max="12803" width="10.5703125" style="11" customWidth="1"/>
    <col min="12804" max="12804" width="9" style="11" customWidth="1"/>
    <col min="12805" max="12805" width="11.140625" style="11" customWidth="1"/>
    <col min="12806" max="12806" width="9.85546875" style="11" customWidth="1"/>
    <col min="12807" max="12807" width="11.5703125" style="11" customWidth="1"/>
    <col min="12808" max="12808" width="10.85546875" style="11" customWidth="1"/>
    <col min="12809" max="12809" width="9.42578125" style="11" customWidth="1"/>
    <col min="12810" max="12810" width="8.28515625" style="11" customWidth="1"/>
    <col min="12811" max="12811" width="8.140625" style="11" customWidth="1"/>
    <col min="12812" max="13056" width="9.140625" style="11"/>
    <col min="13057" max="13057" width="3.140625" style="11" customWidth="1"/>
    <col min="13058" max="13058" width="42.28515625" style="11" customWidth="1"/>
    <col min="13059" max="13059" width="10.5703125" style="11" customWidth="1"/>
    <col min="13060" max="13060" width="9" style="11" customWidth="1"/>
    <col min="13061" max="13061" width="11.140625" style="11" customWidth="1"/>
    <col min="13062" max="13062" width="9.85546875" style="11" customWidth="1"/>
    <col min="13063" max="13063" width="11.5703125" style="11" customWidth="1"/>
    <col min="13064" max="13064" width="10.85546875" style="11" customWidth="1"/>
    <col min="13065" max="13065" width="9.42578125" style="11" customWidth="1"/>
    <col min="13066" max="13066" width="8.28515625" style="11" customWidth="1"/>
    <col min="13067" max="13067" width="8.140625" style="11" customWidth="1"/>
    <col min="13068" max="13312" width="9.140625" style="11"/>
    <col min="13313" max="13313" width="3.140625" style="11" customWidth="1"/>
    <col min="13314" max="13314" width="42.28515625" style="11" customWidth="1"/>
    <col min="13315" max="13315" width="10.5703125" style="11" customWidth="1"/>
    <col min="13316" max="13316" width="9" style="11" customWidth="1"/>
    <col min="13317" max="13317" width="11.140625" style="11" customWidth="1"/>
    <col min="13318" max="13318" width="9.85546875" style="11" customWidth="1"/>
    <col min="13319" max="13319" width="11.5703125" style="11" customWidth="1"/>
    <col min="13320" max="13320" width="10.85546875" style="11" customWidth="1"/>
    <col min="13321" max="13321" width="9.42578125" style="11" customWidth="1"/>
    <col min="13322" max="13322" width="8.28515625" style="11" customWidth="1"/>
    <col min="13323" max="13323" width="8.140625" style="11" customWidth="1"/>
    <col min="13324" max="13568" width="9.140625" style="11"/>
    <col min="13569" max="13569" width="3.140625" style="11" customWidth="1"/>
    <col min="13570" max="13570" width="42.28515625" style="11" customWidth="1"/>
    <col min="13571" max="13571" width="10.5703125" style="11" customWidth="1"/>
    <col min="13572" max="13572" width="9" style="11" customWidth="1"/>
    <col min="13573" max="13573" width="11.140625" style="11" customWidth="1"/>
    <col min="13574" max="13574" width="9.85546875" style="11" customWidth="1"/>
    <col min="13575" max="13575" width="11.5703125" style="11" customWidth="1"/>
    <col min="13576" max="13576" width="10.85546875" style="11" customWidth="1"/>
    <col min="13577" max="13577" width="9.42578125" style="11" customWidth="1"/>
    <col min="13578" max="13578" width="8.28515625" style="11" customWidth="1"/>
    <col min="13579" max="13579" width="8.140625" style="11" customWidth="1"/>
    <col min="13580" max="13824" width="9.140625" style="11"/>
    <col min="13825" max="13825" width="3.140625" style="11" customWidth="1"/>
    <col min="13826" max="13826" width="42.28515625" style="11" customWidth="1"/>
    <col min="13827" max="13827" width="10.5703125" style="11" customWidth="1"/>
    <col min="13828" max="13828" width="9" style="11" customWidth="1"/>
    <col min="13829" max="13829" width="11.140625" style="11" customWidth="1"/>
    <col min="13830" max="13830" width="9.85546875" style="11" customWidth="1"/>
    <col min="13831" max="13831" width="11.5703125" style="11" customWidth="1"/>
    <col min="13832" max="13832" width="10.85546875" style="11" customWidth="1"/>
    <col min="13833" max="13833" width="9.42578125" style="11" customWidth="1"/>
    <col min="13834" max="13834" width="8.28515625" style="11" customWidth="1"/>
    <col min="13835" max="13835" width="8.140625" style="11" customWidth="1"/>
    <col min="13836" max="14080" width="9.140625" style="11"/>
    <col min="14081" max="14081" width="3.140625" style="11" customWidth="1"/>
    <col min="14082" max="14082" width="42.28515625" style="11" customWidth="1"/>
    <col min="14083" max="14083" width="10.5703125" style="11" customWidth="1"/>
    <col min="14084" max="14084" width="9" style="11" customWidth="1"/>
    <col min="14085" max="14085" width="11.140625" style="11" customWidth="1"/>
    <col min="14086" max="14086" width="9.85546875" style="11" customWidth="1"/>
    <col min="14087" max="14087" width="11.5703125" style="11" customWidth="1"/>
    <col min="14088" max="14088" width="10.85546875" style="11" customWidth="1"/>
    <col min="14089" max="14089" width="9.42578125" style="11" customWidth="1"/>
    <col min="14090" max="14090" width="8.28515625" style="11" customWidth="1"/>
    <col min="14091" max="14091" width="8.140625" style="11" customWidth="1"/>
    <col min="14092" max="14336" width="9.140625" style="11"/>
    <col min="14337" max="14337" width="3.140625" style="11" customWidth="1"/>
    <col min="14338" max="14338" width="42.28515625" style="11" customWidth="1"/>
    <col min="14339" max="14339" width="10.5703125" style="11" customWidth="1"/>
    <col min="14340" max="14340" width="9" style="11" customWidth="1"/>
    <col min="14341" max="14341" width="11.140625" style="11" customWidth="1"/>
    <col min="14342" max="14342" width="9.85546875" style="11" customWidth="1"/>
    <col min="14343" max="14343" width="11.5703125" style="11" customWidth="1"/>
    <col min="14344" max="14344" width="10.85546875" style="11" customWidth="1"/>
    <col min="14345" max="14345" width="9.42578125" style="11" customWidth="1"/>
    <col min="14346" max="14346" width="8.28515625" style="11" customWidth="1"/>
    <col min="14347" max="14347" width="8.140625" style="11" customWidth="1"/>
    <col min="14348" max="14592" width="9.140625" style="11"/>
    <col min="14593" max="14593" width="3.140625" style="11" customWidth="1"/>
    <col min="14594" max="14594" width="42.28515625" style="11" customWidth="1"/>
    <col min="14595" max="14595" width="10.5703125" style="11" customWidth="1"/>
    <col min="14596" max="14596" width="9" style="11" customWidth="1"/>
    <col min="14597" max="14597" width="11.140625" style="11" customWidth="1"/>
    <col min="14598" max="14598" width="9.85546875" style="11" customWidth="1"/>
    <col min="14599" max="14599" width="11.5703125" style="11" customWidth="1"/>
    <col min="14600" max="14600" width="10.85546875" style="11" customWidth="1"/>
    <col min="14601" max="14601" width="9.42578125" style="11" customWidth="1"/>
    <col min="14602" max="14602" width="8.28515625" style="11" customWidth="1"/>
    <col min="14603" max="14603" width="8.140625" style="11" customWidth="1"/>
    <col min="14604" max="14848" width="9.140625" style="11"/>
    <col min="14849" max="14849" width="3.140625" style="11" customWidth="1"/>
    <col min="14850" max="14850" width="42.28515625" style="11" customWidth="1"/>
    <col min="14851" max="14851" width="10.5703125" style="11" customWidth="1"/>
    <col min="14852" max="14852" width="9" style="11" customWidth="1"/>
    <col min="14853" max="14853" width="11.140625" style="11" customWidth="1"/>
    <col min="14854" max="14854" width="9.85546875" style="11" customWidth="1"/>
    <col min="14855" max="14855" width="11.5703125" style="11" customWidth="1"/>
    <col min="14856" max="14856" width="10.85546875" style="11" customWidth="1"/>
    <col min="14857" max="14857" width="9.42578125" style="11" customWidth="1"/>
    <col min="14858" max="14858" width="8.28515625" style="11" customWidth="1"/>
    <col min="14859" max="14859" width="8.140625" style="11" customWidth="1"/>
    <col min="14860" max="15104" width="9.140625" style="11"/>
    <col min="15105" max="15105" width="3.140625" style="11" customWidth="1"/>
    <col min="15106" max="15106" width="42.28515625" style="11" customWidth="1"/>
    <col min="15107" max="15107" width="10.5703125" style="11" customWidth="1"/>
    <col min="15108" max="15108" width="9" style="11" customWidth="1"/>
    <col min="15109" max="15109" width="11.140625" style="11" customWidth="1"/>
    <col min="15110" max="15110" width="9.85546875" style="11" customWidth="1"/>
    <col min="15111" max="15111" width="11.5703125" style="11" customWidth="1"/>
    <col min="15112" max="15112" width="10.85546875" style="11" customWidth="1"/>
    <col min="15113" max="15113" width="9.42578125" style="11" customWidth="1"/>
    <col min="15114" max="15114" width="8.28515625" style="11" customWidth="1"/>
    <col min="15115" max="15115" width="8.140625" style="11" customWidth="1"/>
    <col min="15116" max="15360" width="9.140625" style="11"/>
    <col min="15361" max="15361" width="3.140625" style="11" customWidth="1"/>
    <col min="15362" max="15362" width="42.28515625" style="11" customWidth="1"/>
    <col min="15363" max="15363" width="10.5703125" style="11" customWidth="1"/>
    <col min="15364" max="15364" width="9" style="11" customWidth="1"/>
    <col min="15365" max="15365" width="11.140625" style="11" customWidth="1"/>
    <col min="15366" max="15366" width="9.85546875" style="11" customWidth="1"/>
    <col min="15367" max="15367" width="11.5703125" style="11" customWidth="1"/>
    <col min="15368" max="15368" width="10.85546875" style="11" customWidth="1"/>
    <col min="15369" max="15369" width="9.42578125" style="11" customWidth="1"/>
    <col min="15370" max="15370" width="8.28515625" style="11" customWidth="1"/>
    <col min="15371" max="15371" width="8.140625" style="11" customWidth="1"/>
    <col min="15372" max="15616" width="9.140625" style="11"/>
    <col min="15617" max="15617" width="3.140625" style="11" customWidth="1"/>
    <col min="15618" max="15618" width="42.28515625" style="11" customWidth="1"/>
    <col min="15619" max="15619" width="10.5703125" style="11" customWidth="1"/>
    <col min="15620" max="15620" width="9" style="11" customWidth="1"/>
    <col min="15621" max="15621" width="11.140625" style="11" customWidth="1"/>
    <col min="15622" max="15622" width="9.85546875" style="11" customWidth="1"/>
    <col min="15623" max="15623" width="11.5703125" style="11" customWidth="1"/>
    <col min="15624" max="15624" width="10.85546875" style="11" customWidth="1"/>
    <col min="15625" max="15625" width="9.42578125" style="11" customWidth="1"/>
    <col min="15626" max="15626" width="8.28515625" style="11" customWidth="1"/>
    <col min="15627" max="15627" width="8.140625" style="11" customWidth="1"/>
    <col min="15628" max="15872" width="9.140625" style="11"/>
    <col min="15873" max="15873" width="3.140625" style="11" customWidth="1"/>
    <col min="15874" max="15874" width="42.28515625" style="11" customWidth="1"/>
    <col min="15875" max="15875" width="10.5703125" style="11" customWidth="1"/>
    <col min="15876" max="15876" width="9" style="11" customWidth="1"/>
    <col min="15877" max="15877" width="11.140625" style="11" customWidth="1"/>
    <col min="15878" max="15878" width="9.85546875" style="11" customWidth="1"/>
    <col min="15879" max="15879" width="11.5703125" style="11" customWidth="1"/>
    <col min="15880" max="15880" width="10.85546875" style="11" customWidth="1"/>
    <col min="15881" max="15881" width="9.42578125" style="11" customWidth="1"/>
    <col min="15882" max="15882" width="8.28515625" style="11" customWidth="1"/>
    <col min="15883" max="15883" width="8.140625" style="11" customWidth="1"/>
    <col min="15884" max="16128" width="9.140625" style="11"/>
    <col min="16129" max="16129" width="3.140625" style="11" customWidth="1"/>
    <col min="16130" max="16130" width="42.28515625" style="11" customWidth="1"/>
    <col min="16131" max="16131" width="10.5703125" style="11" customWidth="1"/>
    <col min="16132" max="16132" width="9" style="11" customWidth="1"/>
    <col min="16133" max="16133" width="11.140625" style="11" customWidth="1"/>
    <col min="16134" max="16134" width="9.85546875" style="11" customWidth="1"/>
    <col min="16135" max="16135" width="11.5703125" style="11" customWidth="1"/>
    <col min="16136" max="16136" width="10.85546875" style="11" customWidth="1"/>
    <col min="16137" max="16137" width="9.42578125" style="11" customWidth="1"/>
    <col min="16138" max="16138" width="8.28515625" style="11" customWidth="1"/>
    <col min="16139" max="16139" width="8.140625" style="11" customWidth="1"/>
    <col min="16140" max="16384" width="9.140625" style="11"/>
  </cols>
  <sheetData>
    <row r="1" spans="1:15" x14ac:dyDescent="0.25">
      <c r="A1" s="94"/>
      <c r="B1" s="94"/>
      <c r="C1" s="534"/>
      <c r="D1" s="2" t="s">
        <v>0</v>
      </c>
      <c r="E1" s="535"/>
      <c r="F1" s="534"/>
      <c r="G1" s="94"/>
    </row>
    <row r="2" spans="1:15" x14ac:dyDescent="0.25">
      <c r="A2" s="94"/>
      <c r="B2" s="94"/>
      <c r="C2" s="534"/>
      <c r="D2" s="2" t="s">
        <v>381</v>
      </c>
      <c r="E2" s="535"/>
      <c r="F2" s="534"/>
      <c r="G2" s="94"/>
    </row>
    <row r="3" spans="1:15" x14ac:dyDescent="0.25">
      <c r="A3" s="94"/>
      <c r="B3" s="94"/>
      <c r="C3" s="534"/>
      <c r="D3" s="2" t="s">
        <v>209</v>
      </c>
      <c r="E3" s="535"/>
      <c r="F3" s="534"/>
      <c r="G3" s="94"/>
    </row>
    <row r="4" spans="1:15" x14ac:dyDescent="0.25">
      <c r="A4" s="94"/>
      <c r="B4" s="94"/>
      <c r="C4" s="534"/>
      <c r="D4" s="2" t="s">
        <v>211</v>
      </c>
      <c r="E4" s="535"/>
      <c r="F4" s="534"/>
      <c r="G4" s="94"/>
    </row>
    <row r="5" spans="1:15" x14ac:dyDescent="0.25">
      <c r="A5" s="94"/>
      <c r="B5" s="94"/>
      <c r="C5" s="536"/>
      <c r="D5" s="534"/>
      <c r="E5" s="535"/>
      <c r="F5" s="534"/>
      <c r="G5" s="3"/>
    </row>
    <row r="6" spans="1:15" ht="15.75" x14ac:dyDescent="0.25">
      <c r="A6" s="1042" t="s">
        <v>403</v>
      </c>
      <c r="B6" s="1042"/>
      <c r="C6" s="1042"/>
      <c r="D6" s="1042"/>
      <c r="E6" s="1042"/>
      <c r="F6" s="1042"/>
      <c r="G6" s="240"/>
      <c r="H6" s="110"/>
    </row>
    <row r="7" spans="1:15" ht="14.25" customHeight="1" x14ac:dyDescent="0.25">
      <c r="A7" s="1042" t="s">
        <v>234</v>
      </c>
      <c r="B7" s="1042"/>
      <c r="C7" s="1042"/>
      <c r="D7" s="1042"/>
      <c r="E7" s="1042"/>
      <c r="F7" s="1042"/>
      <c r="G7" s="240"/>
      <c r="H7" s="110"/>
    </row>
    <row r="8" spans="1:15" ht="12" customHeight="1" x14ac:dyDescent="0.25">
      <c r="A8" s="79"/>
      <c r="B8" s="110"/>
      <c r="C8" s="537"/>
      <c r="D8" s="537"/>
      <c r="E8" s="537"/>
      <c r="F8" s="537"/>
      <c r="G8" s="110"/>
      <c r="H8" s="110"/>
    </row>
    <row r="9" spans="1:15" ht="15.75" thickBot="1" x14ac:dyDescent="0.3">
      <c r="A9" s="147"/>
      <c r="B9" s="147"/>
      <c r="C9" s="538"/>
      <c r="D9" s="538"/>
      <c r="E9" s="538"/>
      <c r="F9" s="539" t="s">
        <v>1</v>
      </c>
      <c r="G9" s="148"/>
    </row>
    <row r="10" spans="1:15" ht="12" customHeight="1" thickBot="1" x14ac:dyDescent="0.3">
      <c r="A10" s="1043" t="s">
        <v>2</v>
      </c>
      <c r="B10" s="1045" t="s">
        <v>83</v>
      </c>
      <c r="C10" s="1047" t="s">
        <v>84</v>
      </c>
      <c r="D10" s="1050" t="s">
        <v>85</v>
      </c>
      <c r="E10" s="1050"/>
      <c r="F10" s="1051"/>
      <c r="G10" s="241"/>
      <c r="H10" s="149"/>
      <c r="I10" s="149"/>
      <c r="J10" s="149"/>
      <c r="K10" s="149"/>
      <c r="L10" s="149"/>
      <c r="M10" s="149"/>
      <c r="N10" s="149"/>
    </row>
    <row r="11" spans="1:15" ht="12" customHeight="1" thickBot="1" x14ac:dyDescent="0.3">
      <c r="A11" s="1044"/>
      <c r="B11" s="1046"/>
      <c r="C11" s="1048"/>
      <c r="D11" s="1052" t="s">
        <v>60</v>
      </c>
      <c r="E11" s="1052"/>
      <c r="F11" s="1040" t="s">
        <v>86</v>
      </c>
      <c r="G11" s="1034"/>
      <c r="H11" s="1034"/>
      <c r="I11" s="1034"/>
      <c r="J11" s="1034"/>
      <c r="K11" s="1035"/>
      <c r="L11" s="1035"/>
      <c r="M11" s="150"/>
      <c r="N11" s="150"/>
      <c r="O11" s="21"/>
    </row>
    <row r="12" spans="1:15" ht="24.75" customHeight="1" thickBot="1" x14ac:dyDescent="0.3">
      <c r="A12" s="1044"/>
      <c r="B12" s="1046"/>
      <c r="C12" s="1049"/>
      <c r="D12" s="540" t="s">
        <v>62</v>
      </c>
      <c r="E12" s="541" t="s">
        <v>63</v>
      </c>
      <c r="F12" s="1041"/>
      <c r="G12" s="151"/>
      <c r="H12" s="152"/>
      <c r="I12" s="152"/>
      <c r="J12" s="242"/>
      <c r="K12" s="150"/>
      <c r="L12" s="150"/>
      <c r="M12" s="150"/>
      <c r="N12" s="150"/>
      <c r="O12" s="21"/>
    </row>
    <row r="13" spans="1:15" ht="14.1" customHeight="1" thickBot="1" x14ac:dyDescent="0.3">
      <c r="A13" s="153">
        <v>1</v>
      </c>
      <c r="B13" s="1032" t="s">
        <v>65</v>
      </c>
      <c r="C13" s="1036"/>
      <c r="D13" s="1036"/>
      <c r="E13" s="1036"/>
      <c r="F13" s="1037"/>
      <c r="G13" s="154"/>
      <c r="H13" s="155"/>
      <c r="I13" s="150"/>
      <c r="J13" s="150"/>
      <c r="K13" s="150"/>
      <c r="L13" s="150"/>
      <c r="M13" s="150"/>
      <c r="N13" s="150"/>
      <c r="O13" s="21"/>
    </row>
    <row r="14" spans="1:15" ht="14.1" customHeight="1" x14ac:dyDescent="0.25">
      <c r="A14" s="156">
        <f>+A13+1</f>
        <v>2</v>
      </c>
      <c r="B14" s="157" t="s">
        <v>90</v>
      </c>
      <c r="C14" s="290">
        <f>C15+C16+C27+C29+C30+C40+C44+C47+C28+C26+C41+C43+C42+C45+C46+C31+C25</f>
        <v>5565.2489999999998</v>
      </c>
      <c r="D14" s="291">
        <f t="shared" ref="D14:F14" si="0">D15+D16+D27+D29+D30+D40+D44+D47+D28+D26+D41+D43+D42+D45+D46+D31+D25</f>
        <v>5417.049</v>
      </c>
      <c r="E14" s="291">
        <f t="shared" si="0"/>
        <v>3043.2</v>
      </c>
      <c r="F14" s="542">
        <f t="shared" si="0"/>
        <v>148.19999999999999</v>
      </c>
      <c r="G14" s="158"/>
      <c r="H14" s="159"/>
      <c r="I14" s="150"/>
      <c r="J14" s="150"/>
      <c r="K14" s="158"/>
      <c r="L14" s="150"/>
      <c r="M14" s="150"/>
      <c r="N14" s="150"/>
      <c r="O14" s="21"/>
    </row>
    <row r="15" spans="1:15" ht="15" customHeight="1" x14ac:dyDescent="0.25">
      <c r="A15" s="156">
        <f t="shared" ref="A15:A78" si="1">+A14+1</f>
        <v>3</v>
      </c>
      <c r="B15" s="160" t="s">
        <v>153</v>
      </c>
      <c r="C15" s="518">
        <f>D15+F15</f>
        <v>3211.6489999999999</v>
      </c>
      <c r="D15" s="9">
        <v>3111.6489999999999</v>
      </c>
      <c r="E15" s="9">
        <v>2188.8000000000002</v>
      </c>
      <c r="F15" s="543">
        <v>100</v>
      </c>
      <c r="G15" s="161"/>
      <c r="H15" s="162"/>
      <c r="I15" s="163"/>
      <c r="J15" s="164"/>
      <c r="K15" s="165"/>
      <c r="L15" s="166"/>
      <c r="M15" s="150"/>
      <c r="N15" s="150"/>
      <c r="O15" s="21"/>
    </row>
    <row r="16" spans="1:15" ht="14.1" customHeight="1" x14ac:dyDescent="0.25">
      <c r="A16" s="156">
        <f t="shared" si="1"/>
        <v>4</v>
      </c>
      <c r="B16" s="160" t="s">
        <v>154</v>
      </c>
      <c r="C16" s="518">
        <f>C17+C18+C19+C20+C21+C22+C23+C24</f>
        <v>864.19999999999993</v>
      </c>
      <c r="D16" s="9">
        <f>D17+D18+D19+D20+D21+D22+D23+D24</f>
        <v>864.19999999999993</v>
      </c>
      <c r="E16" s="9">
        <f>E17+E18+E19+E20+E21+E22+E23+E24</f>
        <v>691.2</v>
      </c>
      <c r="F16" s="543">
        <f>F17+F18+F19+F20+F21+F22+F23+F24</f>
        <v>0</v>
      </c>
      <c r="G16" s="167"/>
      <c r="H16" s="150"/>
      <c r="I16" s="150"/>
      <c r="J16" s="150"/>
      <c r="K16" s="167"/>
      <c r="L16" s="150"/>
      <c r="M16" s="150"/>
      <c r="N16" s="150"/>
      <c r="O16" s="21"/>
    </row>
    <row r="17" spans="1:15" ht="14.1" customHeight="1" x14ac:dyDescent="0.25">
      <c r="A17" s="156">
        <f t="shared" si="1"/>
        <v>5</v>
      </c>
      <c r="B17" s="160" t="s">
        <v>69</v>
      </c>
      <c r="C17" s="544">
        <v>105.9</v>
      </c>
      <c r="D17" s="545">
        <v>105.9</v>
      </c>
      <c r="E17" s="545">
        <v>90.2</v>
      </c>
      <c r="F17" s="76"/>
      <c r="G17" s="168"/>
      <c r="H17" s="150"/>
      <c r="I17" s="150"/>
      <c r="J17" s="150"/>
      <c r="K17" s="168"/>
      <c r="L17" s="150"/>
      <c r="M17" s="150"/>
      <c r="N17" s="150"/>
      <c r="O17" s="21"/>
    </row>
    <row r="18" spans="1:15" ht="14.1" customHeight="1" x14ac:dyDescent="0.25">
      <c r="A18" s="156">
        <f t="shared" si="1"/>
        <v>6</v>
      </c>
      <c r="B18" s="160" t="s">
        <v>70</v>
      </c>
      <c r="C18" s="546">
        <v>72.099999999999994</v>
      </c>
      <c r="D18" s="547">
        <v>72.099999999999994</v>
      </c>
      <c r="E18" s="547">
        <v>51.8</v>
      </c>
      <c r="F18" s="76"/>
      <c r="G18" s="168"/>
      <c r="H18" s="150"/>
      <c r="I18" s="150"/>
      <c r="J18" s="150"/>
      <c r="K18" s="168"/>
      <c r="L18" s="150"/>
      <c r="M18" s="150"/>
      <c r="N18" s="150"/>
      <c r="O18" s="21"/>
    </row>
    <row r="19" spans="1:15" ht="14.1" customHeight="1" x14ac:dyDescent="0.25">
      <c r="A19" s="156">
        <f t="shared" si="1"/>
        <v>7</v>
      </c>
      <c r="B19" s="160" t="s">
        <v>67</v>
      </c>
      <c r="C19" s="546">
        <v>165.8</v>
      </c>
      <c r="D19" s="547">
        <v>165.8</v>
      </c>
      <c r="E19" s="547">
        <v>128</v>
      </c>
      <c r="F19" s="76"/>
      <c r="G19" s="168"/>
      <c r="H19" s="150"/>
      <c r="I19" s="150"/>
      <c r="J19" s="150"/>
      <c r="K19" s="168"/>
      <c r="L19" s="150"/>
      <c r="M19" s="150"/>
      <c r="N19" s="150"/>
      <c r="O19" s="21"/>
    </row>
    <row r="20" spans="1:15" ht="14.1" customHeight="1" x14ac:dyDescent="0.25">
      <c r="A20" s="156">
        <f t="shared" si="1"/>
        <v>8</v>
      </c>
      <c r="B20" s="160" t="s">
        <v>71</v>
      </c>
      <c r="C20" s="546">
        <v>96.9</v>
      </c>
      <c r="D20" s="547">
        <v>96.9</v>
      </c>
      <c r="E20" s="547">
        <v>76.8</v>
      </c>
      <c r="F20" s="76"/>
      <c r="G20" s="168"/>
      <c r="H20" s="150"/>
      <c r="I20" s="150"/>
      <c r="J20" s="150"/>
      <c r="K20" s="168"/>
      <c r="L20" s="150"/>
      <c r="M20" s="150"/>
      <c r="N20" s="150"/>
      <c r="O20" s="21"/>
    </row>
    <row r="21" spans="1:15" ht="14.1" customHeight="1" x14ac:dyDescent="0.25">
      <c r="A21" s="156">
        <f t="shared" si="1"/>
        <v>9</v>
      </c>
      <c r="B21" s="160" t="s">
        <v>72</v>
      </c>
      <c r="C21" s="546">
        <v>72.3</v>
      </c>
      <c r="D21" s="547">
        <v>72.3</v>
      </c>
      <c r="E21" s="547">
        <v>56.6</v>
      </c>
      <c r="F21" s="76"/>
      <c r="G21" s="168"/>
      <c r="H21" s="150"/>
      <c r="I21" s="150"/>
      <c r="J21" s="150"/>
      <c r="K21" s="168"/>
      <c r="L21" s="150"/>
      <c r="M21" s="150"/>
      <c r="N21" s="150"/>
      <c r="O21" s="21"/>
    </row>
    <row r="22" spans="1:15" ht="14.1" customHeight="1" x14ac:dyDescent="0.25">
      <c r="A22" s="156">
        <f t="shared" si="1"/>
        <v>10</v>
      </c>
      <c r="B22" s="160" t="s">
        <v>73</v>
      </c>
      <c r="C22" s="546">
        <v>137</v>
      </c>
      <c r="D22" s="547">
        <v>137</v>
      </c>
      <c r="E22" s="547">
        <v>105.5</v>
      </c>
      <c r="F22" s="76"/>
      <c r="G22" s="168"/>
      <c r="H22" s="150"/>
      <c r="I22" s="150"/>
      <c r="J22" s="150"/>
      <c r="K22" s="168"/>
      <c r="L22" s="150"/>
      <c r="M22" s="150"/>
      <c r="N22" s="150"/>
      <c r="O22" s="21"/>
    </row>
    <row r="23" spans="1:15" ht="14.1" customHeight="1" x14ac:dyDescent="0.25">
      <c r="A23" s="156">
        <f t="shared" si="1"/>
        <v>11</v>
      </c>
      <c r="B23" s="160" t="s">
        <v>74</v>
      </c>
      <c r="C23" s="546">
        <v>67.8</v>
      </c>
      <c r="D23" s="547">
        <v>67.8</v>
      </c>
      <c r="E23" s="547">
        <v>61.3</v>
      </c>
      <c r="F23" s="76"/>
      <c r="G23" s="168"/>
      <c r="H23" s="150"/>
      <c r="I23" s="150"/>
      <c r="J23" s="150"/>
      <c r="K23" s="168"/>
      <c r="L23" s="150"/>
      <c r="M23" s="150"/>
      <c r="N23" s="150"/>
      <c r="O23" s="21"/>
    </row>
    <row r="24" spans="1:15" ht="14.1" customHeight="1" x14ac:dyDescent="0.25">
      <c r="A24" s="156">
        <f t="shared" si="1"/>
        <v>12</v>
      </c>
      <c r="B24" s="160" t="s">
        <v>68</v>
      </c>
      <c r="C24" s="546">
        <v>146.4</v>
      </c>
      <c r="D24" s="547">
        <v>146.4</v>
      </c>
      <c r="E24" s="547">
        <v>121</v>
      </c>
      <c r="F24" s="76"/>
      <c r="G24" s="168"/>
      <c r="H24" s="150"/>
      <c r="I24" s="150"/>
      <c r="J24" s="150"/>
      <c r="K24" s="168"/>
      <c r="L24" s="150"/>
      <c r="M24" s="150"/>
      <c r="N24" s="150"/>
      <c r="O24" s="21"/>
    </row>
    <row r="25" spans="1:15" ht="14.1" customHeight="1" x14ac:dyDescent="0.25">
      <c r="A25" s="156">
        <f t="shared" si="1"/>
        <v>13</v>
      </c>
      <c r="B25" s="160" t="s">
        <v>398</v>
      </c>
      <c r="C25" s="546">
        <v>9</v>
      </c>
      <c r="D25" s="547">
        <v>9</v>
      </c>
      <c r="E25" s="547"/>
      <c r="F25" s="76"/>
      <c r="G25" s="168"/>
      <c r="H25" s="150"/>
      <c r="I25" s="150"/>
      <c r="J25" s="150"/>
      <c r="K25" s="168"/>
      <c r="L25" s="150"/>
      <c r="M25" s="150"/>
      <c r="N25" s="150"/>
      <c r="O25" s="21"/>
    </row>
    <row r="26" spans="1:15" ht="14.1" customHeight="1" x14ac:dyDescent="0.25">
      <c r="A26" s="156">
        <f t="shared" si="1"/>
        <v>14</v>
      </c>
      <c r="B26" s="169" t="s">
        <v>155</v>
      </c>
      <c r="C26" s="546">
        <v>344.2</v>
      </c>
      <c r="D26" s="547">
        <v>344.2</v>
      </c>
      <c r="E26" s="547">
        <v>163.19999999999999</v>
      </c>
      <c r="F26" s="76"/>
      <c r="G26" s="168"/>
      <c r="H26" s="150"/>
      <c r="I26" s="150"/>
      <c r="J26" s="150"/>
      <c r="K26" s="150"/>
      <c r="L26" s="150"/>
      <c r="M26" s="150"/>
      <c r="N26" s="150"/>
      <c r="O26" s="21"/>
    </row>
    <row r="27" spans="1:15" ht="14.1" customHeight="1" x14ac:dyDescent="0.25">
      <c r="A27" s="156">
        <f t="shared" si="1"/>
        <v>15</v>
      </c>
      <c r="B27" s="170" t="s">
        <v>156</v>
      </c>
      <c r="C27" s="546">
        <v>15</v>
      </c>
      <c r="D27" s="547">
        <v>15</v>
      </c>
      <c r="E27" s="547"/>
      <c r="F27" s="76"/>
      <c r="G27" s="168"/>
      <c r="H27" s="150"/>
      <c r="I27" s="150"/>
      <c r="J27" s="150"/>
      <c r="K27" s="150"/>
      <c r="L27" s="150"/>
      <c r="M27" s="150"/>
      <c r="N27" s="150"/>
      <c r="O27" s="21"/>
    </row>
    <row r="28" spans="1:15" ht="15.75" customHeight="1" x14ac:dyDescent="0.25">
      <c r="A28" s="156">
        <f t="shared" si="1"/>
        <v>16</v>
      </c>
      <c r="B28" s="171" t="s">
        <v>157</v>
      </c>
      <c r="C28" s="546">
        <v>25</v>
      </c>
      <c r="D28" s="547">
        <v>25</v>
      </c>
      <c r="E28" s="547"/>
      <c r="F28" s="76"/>
      <c r="G28" s="168"/>
      <c r="H28" s="150"/>
      <c r="I28" s="150"/>
      <c r="J28" s="150"/>
      <c r="K28" s="150"/>
      <c r="L28" s="150"/>
      <c r="M28" s="150"/>
      <c r="N28" s="150"/>
      <c r="O28" s="21"/>
    </row>
    <row r="29" spans="1:15" ht="24.75" customHeight="1" x14ac:dyDescent="0.25">
      <c r="A29" s="156">
        <f t="shared" si="1"/>
        <v>17</v>
      </c>
      <c r="B29" s="75" t="s">
        <v>330</v>
      </c>
      <c r="C29" s="546">
        <v>100</v>
      </c>
      <c r="D29" s="547">
        <v>100</v>
      </c>
      <c r="E29" s="547"/>
      <c r="F29" s="76"/>
      <c r="G29" s="172"/>
      <c r="H29" s="150"/>
      <c r="I29" s="150"/>
      <c r="J29" s="150"/>
      <c r="K29" s="150"/>
      <c r="L29" s="150"/>
      <c r="M29" s="150"/>
      <c r="N29" s="150"/>
      <c r="O29" s="21"/>
    </row>
    <row r="30" spans="1:15" ht="30" customHeight="1" x14ac:dyDescent="0.25">
      <c r="A30" s="156">
        <f t="shared" si="1"/>
        <v>18</v>
      </c>
      <c r="B30" s="173" t="s">
        <v>159</v>
      </c>
      <c r="C30" s="546">
        <v>120</v>
      </c>
      <c r="D30" s="547">
        <v>120</v>
      </c>
      <c r="E30" s="547"/>
      <c r="F30" s="76"/>
      <c r="G30" s="172"/>
      <c r="H30" s="150"/>
      <c r="I30" s="150"/>
      <c r="J30" s="150"/>
      <c r="K30" s="150"/>
      <c r="L30" s="150"/>
      <c r="M30" s="150"/>
      <c r="N30" s="150"/>
      <c r="O30" s="21"/>
    </row>
    <row r="31" spans="1:15" ht="18.75" customHeight="1" x14ac:dyDescent="0.25">
      <c r="A31" s="156">
        <f t="shared" si="1"/>
        <v>19</v>
      </c>
      <c r="B31" s="179" t="s">
        <v>378</v>
      </c>
      <c r="C31" s="548">
        <f>C32+C33+C34+C35+C36+C37+C38+C39</f>
        <v>200</v>
      </c>
      <c r="D31" s="549">
        <f>D32+D33+D34+D35+D36+D37+D38+D39</f>
        <v>200</v>
      </c>
      <c r="E31" s="547"/>
      <c r="F31" s="76"/>
      <c r="G31" s="172"/>
      <c r="H31" s="150"/>
      <c r="I31" s="150"/>
      <c r="J31" s="150"/>
      <c r="K31" s="150"/>
      <c r="L31" s="150"/>
      <c r="M31" s="150"/>
      <c r="N31" s="150"/>
      <c r="O31" s="21"/>
    </row>
    <row r="32" spans="1:15" ht="16.5" customHeight="1" x14ac:dyDescent="0.25">
      <c r="A32" s="156">
        <f t="shared" si="1"/>
        <v>20</v>
      </c>
      <c r="B32" s="160" t="s">
        <v>69</v>
      </c>
      <c r="C32" s="546">
        <v>13</v>
      </c>
      <c r="D32" s="547">
        <v>13</v>
      </c>
      <c r="E32" s="547"/>
      <c r="F32" s="76"/>
      <c r="G32" s="172"/>
      <c r="H32" s="150"/>
      <c r="I32" s="150"/>
      <c r="J32" s="150"/>
      <c r="K32" s="150"/>
      <c r="L32" s="150"/>
      <c r="M32" s="150"/>
      <c r="N32" s="150"/>
      <c r="O32" s="21"/>
    </row>
    <row r="33" spans="1:15" ht="15.75" customHeight="1" x14ac:dyDescent="0.25">
      <c r="A33" s="156">
        <f t="shared" si="1"/>
        <v>21</v>
      </c>
      <c r="B33" s="160" t="s">
        <v>70</v>
      </c>
      <c r="C33" s="546">
        <v>3</v>
      </c>
      <c r="D33" s="547">
        <v>3</v>
      </c>
      <c r="E33" s="547"/>
      <c r="F33" s="76"/>
      <c r="G33" s="172"/>
      <c r="H33" s="150"/>
      <c r="I33" s="150"/>
      <c r="J33" s="150"/>
      <c r="K33" s="150"/>
      <c r="L33" s="150"/>
      <c r="M33" s="150"/>
      <c r="N33" s="150"/>
      <c r="O33" s="21"/>
    </row>
    <row r="34" spans="1:15" ht="15.75" customHeight="1" x14ac:dyDescent="0.25">
      <c r="A34" s="156">
        <f t="shared" si="1"/>
        <v>22</v>
      </c>
      <c r="B34" s="160" t="s">
        <v>67</v>
      </c>
      <c r="C34" s="546">
        <v>79</v>
      </c>
      <c r="D34" s="547">
        <v>79</v>
      </c>
      <c r="E34" s="547"/>
      <c r="F34" s="76"/>
      <c r="G34" s="172"/>
      <c r="H34" s="150"/>
      <c r="I34" s="150"/>
      <c r="J34" s="150"/>
      <c r="K34" s="150"/>
      <c r="L34" s="150"/>
      <c r="M34" s="150"/>
      <c r="N34" s="150"/>
      <c r="O34" s="21"/>
    </row>
    <row r="35" spans="1:15" ht="18" customHeight="1" x14ac:dyDescent="0.25">
      <c r="A35" s="156">
        <f t="shared" si="1"/>
        <v>23</v>
      </c>
      <c r="B35" s="160" t="s">
        <v>71</v>
      </c>
      <c r="C35" s="546">
        <v>10</v>
      </c>
      <c r="D35" s="547">
        <v>10</v>
      </c>
      <c r="E35" s="547"/>
      <c r="F35" s="76"/>
      <c r="G35" s="172"/>
      <c r="H35" s="150"/>
      <c r="I35" s="150"/>
      <c r="J35" s="150"/>
      <c r="K35" s="150"/>
      <c r="L35" s="150"/>
      <c r="M35" s="150"/>
      <c r="N35" s="150"/>
      <c r="O35" s="21"/>
    </row>
    <row r="36" spans="1:15" ht="15" customHeight="1" x14ac:dyDescent="0.25">
      <c r="A36" s="156">
        <f t="shared" si="1"/>
        <v>24</v>
      </c>
      <c r="B36" s="160" t="s">
        <v>72</v>
      </c>
      <c r="C36" s="546">
        <v>8</v>
      </c>
      <c r="D36" s="547">
        <v>8</v>
      </c>
      <c r="E36" s="547"/>
      <c r="F36" s="76"/>
      <c r="G36" s="172"/>
      <c r="H36" s="150"/>
      <c r="I36" s="150"/>
      <c r="J36" s="150"/>
      <c r="K36" s="150"/>
      <c r="L36" s="150"/>
      <c r="M36" s="150"/>
      <c r="N36" s="150"/>
      <c r="O36" s="21"/>
    </row>
    <row r="37" spans="1:15" ht="15.75" customHeight="1" x14ac:dyDescent="0.25">
      <c r="A37" s="156">
        <f t="shared" si="1"/>
        <v>25</v>
      </c>
      <c r="B37" s="160" t="s">
        <v>73</v>
      </c>
      <c r="C37" s="546">
        <v>20</v>
      </c>
      <c r="D37" s="547">
        <v>20</v>
      </c>
      <c r="E37" s="547"/>
      <c r="F37" s="76"/>
      <c r="G37" s="172"/>
      <c r="H37" s="150"/>
      <c r="I37" s="150"/>
      <c r="J37" s="150"/>
      <c r="K37" s="150"/>
      <c r="L37" s="150"/>
      <c r="M37" s="150"/>
      <c r="N37" s="150"/>
      <c r="O37" s="21"/>
    </row>
    <row r="38" spans="1:15" ht="14.45" customHeight="1" x14ac:dyDescent="0.25">
      <c r="A38" s="156">
        <f t="shared" si="1"/>
        <v>26</v>
      </c>
      <c r="B38" s="98" t="s">
        <v>74</v>
      </c>
      <c r="C38" s="546">
        <v>17</v>
      </c>
      <c r="D38" s="547">
        <v>17</v>
      </c>
      <c r="E38" s="547"/>
      <c r="F38" s="76"/>
      <c r="G38" s="172"/>
      <c r="H38" s="150"/>
      <c r="I38" s="150"/>
      <c r="J38" s="150"/>
      <c r="K38" s="150"/>
      <c r="L38" s="150"/>
      <c r="M38" s="150"/>
      <c r="N38" s="150"/>
      <c r="O38" s="21"/>
    </row>
    <row r="39" spans="1:15" ht="14.45" customHeight="1" x14ac:dyDescent="0.25">
      <c r="A39" s="156">
        <f t="shared" si="1"/>
        <v>27</v>
      </c>
      <c r="B39" s="205" t="s">
        <v>68</v>
      </c>
      <c r="C39" s="546">
        <v>50</v>
      </c>
      <c r="D39" s="547">
        <v>50</v>
      </c>
      <c r="E39" s="547"/>
      <c r="F39" s="76"/>
      <c r="G39" s="172"/>
      <c r="H39" s="150"/>
      <c r="I39" s="150"/>
      <c r="J39" s="150"/>
      <c r="K39" s="150"/>
      <c r="L39" s="150"/>
      <c r="M39" s="150"/>
      <c r="N39" s="150"/>
      <c r="O39" s="21"/>
    </row>
    <row r="40" spans="1:15" ht="28.5" customHeight="1" x14ac:dyDescent="0.25">
      <c r="A40" s="156">
        <f t="shared" si="1"/>
        <v>28</v>
      </c>
      <c r="B40" s="174" t="s">
        <v>160</v>
      </c>
      <c r="C40" s="546">
        <v>8</v>
      </c>
      <c r="D40" s="547">
        <v>8</v>
      </c>
      <c r="E40" s="547"/>
      <c r="F40" s="76"/>
      <c r="G40" s="172"/>
      <c r="H40" s="150"/>
      <c r="I40" s="150"/>
      <c r="J40" s="150"/>
      <c r="K40" s="150"/>
      <c r="L40" s="150"/>
      <c r="M40" s="150"/>
      <c r="N40" s="150"/>
      <c r="O40" s="21"/>
    </row>
    <row r="41" spans="1:15" ht="27" customHeight="1" x14ac:dyDescent="0.25">
      <c r="A41" s="156">
        <f t="shared" si="1"/>
        <v>29</v>
      </c>
      <c r="B41" s="174" t="s">
        <v>329</v>
      </c>
      <c r="C41" s="546">
        <v>280</v>
      </c>
      <c r="D41" s="547">
        <v>280</v>
      </c>
      <c r="E41" s="547"/>
      <c r="F41" s="76"/>
      <c r="G41" s="172"/>
      <c r="H41" s="150"/>
      <c r="I41" s="150"/>
      <c r="J41" s="150"/>
      <c r="K41" s="150"/>
      <c r="L41" s="150"/>
      <c r="M41" s="150"/>
      <c r="N41" s="150"/>
      <c r="O41" s="21"/>
    </row>
    <row r="42" spans="1:15" ht="19.5" customHeight="1" x14ac:dyDescent="0.25">
      <c r="A42" s="156">
        <f t="shared" si="1"/>
        <v>30</v>
      </c>
      <c r="B42" s="70" t="s">
        <v>164</v>
      </c>
      <c r="C42" s="546">
        <f t="shared" ref="C42" si="2">D42+F42</f>
        <v>48.2</v>
      </c>
      <c r="D42" s="547"/>
      <c r="E42" s="547"/>
      <c r="F42" s="76">
        <v>48.2</v>
      </c>
      <c r="G42" s="172"/>
      <c r="H42" s="150"/>
      <c r="I42" s="150"/>
      <c r="J42" s="150"/>
      <c r="K42" s="150"/>
      <c r="L42" s="150"/>
      <c r="M42" s="150"/>
      <c r="N42" s="150"/>
      <c r="O42" s="21"/>
    </row>
    <row r="43" spans="1:15" ht="18" customHeight="1" x14ac:dyDescent="0.25">
      <c r="A43" s="156">
        <f t="shared" si="1"/>
        <v>31</v>
      </c>
      <c r="B43" s="95" t="s">
        <v>235</v>
      </c>
      <c r="C43" s="546">
        <v>40</v>
      </c>
      <c r="D43" s="547">
        <v>40</v>
      </c>
      <c r="E43" s="547"/>
      <c r="F43" s="76"/>
      <c r="G43" s="175"/>
      <c r="H43" s="150"/>
      <c r="I43" s="150"/>
      <c r="J43" s="150"/>
      <c r="K43" s="150"/>
      <c r="L43" s="150"/>
      <c r="M43" s="150"/>
      <c r="N43" s="150"/>
      <c r="O43" s="21"/>
    </row>
    <row r="44" spans="1:15" ht="26.25" customHeight="1" x14ac:dyDescent="0.25">
      <c r="A44" s="156">
        <f t="shared" si="1"/>
        <v>32</v>
      </c>
      <c r="B44" s="95" t="s">
        <v>161</v>
      </c>
      <c r="C44" s="546">
        <v>150</v>
      </c>
      <c r="D44" s="547">
        <v>150</v>
      </c>
      <c r="E44" s="547"/>
      <c r="F44" s="76"/>
      <c r="G44" s="172"/>
      <c r="H44" s="150"/>
      <c r="I44" s="150"/>
      <c r="J44" s="150"/>
      <c r="K44" s="150"/>
      <c r="L44" s="150"/>
      <c r="M44" s="150"/>
      <c r="N44" s="150"/>
      <c r="O44" s="21"/>
    </row>
    <row r="45" spans="1:15" ht="18.75" customHeight="1" x14ac:dyDescent="0.25">
      <c r="A45" s="156">
        <f t="shared" si="1"/>
        <v>33</v>
      </c>
      <c r="B45" s="96" t="s">
        <v>337</v>
      </c>
      <c r="C45" s="546">
        <v>80</v>
      </c>
      <c r="D45" s="547">
        <v>80</v>
      </c>
      <c r="E45" s="547"/>
      <c r="F45" s="76"/>
      <c r="G45" s="172"/>
      <c r="H45" s="150"/>
      <c r="I45" s="150"/>
      <c r="J45" s="150"/>
      <c r="K45" s="150"/>
      <c r="L45" s="150"/>
      <c r="M45" s="150"/>
      <c r="N45" s="150"/>
      <c r="O45" s="21"/>
    </row>
    <row r="46" spans="1:15" ht="27" customHeight="1" x14ac:dyDescent="0.25">
      <c r="A46" s="156">
        <f t="shared" si="1"/>
        <v>34</v>
      </c>
      <c r="B46" s="96" t="s">
        <v>331</v>
      </c>
      <c r="C46" s="546">
        <v>35</v>
      </c>
      <c r="D46" s="547">
        <v>35</v>
      </c>
      <c r="E46" s="547"/>
      <c r="F46" s="76"/>
      <c r="G46" s="172"/>
      <c r="H46" s="150"/>
      <c r="I46" s="150"/>
      <c r="J46" s="150"/>
      <c r="K46" s="150"/>
      <c r="L46" s="150"/>
      <c r="M46" s="150"/>
      <c r="N46" s="150"/>
      <c r="O46" s="21"/>
    </row>
    <row r="47" spans="1:15" ht="15.75" customHeight="1" x14ac:dyDescent="0.25">
      <c r="A47" s="156">
        <f t="shared" si="1"/>
        <v>35</v>
      </c>
      <c r="B47" s="96" t="s">
        <v>162</v>
      </c>
      <c r="C47" s="546">
        <v>35</v>
      </c>
      <c r="D47" s="550">
        <v>35</v>
      </c>
      <c r="E47" s="550"/>
      <c r="F47" s="76"/>
      <c r="G47" s="172"/>
      <c r="H47" s="176"/>
      <c r="I47" s="150"/>
      <c r="J47" s="150"/>
      <c r="K47" s="150"/>
      <c r="L47" s="150"/>
      <c r="M47" s="150"/>
      <c r="N47" s="150"/>
      <c r="O47" s="21"/>
    </row>
    <row r="48" spans="1:15" ht="16.5" customHeight="1" x14ac:dyDescent="0.25">
      <c r="A48" s="156">
        <f t="shared" si="1"/>
        <v>36</v>
      </c>
      <c r="B48" s="97" t="s">
        <v>165</v>
      </c>
      <c r="C48" s="292">
        <f>D48+F48</f>
        <v>84.4</v>
      </c>
      <c r="D48" s="445">
        <v>84.4</v>
      </c>
      <c r="E48" s="445">
        <v>79.400000000000006</v>
      </c>
      <c r="F48" s="551"/>
      <c r="G48" s="245"/>
      <c r="H48" s="177"/>
      <c r="I48" s="178"/>
      <c r="J48" s="150"/>
      <c r="K48" s="150"/>
      <c r="L48" s="150"/>
      <c r="M48" s="150"/>
      <c r="N48" s="150"/>
      <c r="O48" s="21"/>
    </row>
    <row r="49" spans="1:15" ht="16.5" customHeight="1" x14ac:dyDescent="0.25">
      <c r="A49" s="156">
        <f t="shared" si="1"/>
        <v>37</v>
      </c>
      <c r="B49" s="179" t="s">
        <v>166</v>
      </c>
      <c r="C49" s="292">
        <f>C50+C51</f>
        <v>3781.6</v>
      </c>
      <c r="D49" s="445">
        <f>D50+D51</f>
        <v>1899.4</v>
      </c>
      <c r="E49" s="445">
        <f>E50+E51</f>
        <v>0</v>
      </c>
      <c r="F49" s="552">
        <f>F50+F51</f>
        <v>1882.2</v>
      </c>
      <c r="G49" s="180"/>
      <c r="H49" s="150"/>
      <c r="I49" s="150"/>
      <c r="J49" s="150"/>
      <c r="K49" s="150"/>
      <c r="L49" s="150"/>
      <c r="M49" s="150"/>
      <c r="N49" s="150"/>
      <c r="O49" s="21"/>
    </row>
    <row r="50" spans="1:15" ht="16.5" customHeight="1" x14ac:dyDescent="0.25">
      <c r="A50" s="156">
        <f t="shared" si="1"/>
        <v>38</v>
      </c>
      <c r="B50" s="181" t="s">
        <v>236</v>
      </c>
      <c r="C50" s="518">
        <f>D50+F50</f>
        <v>99.4</v>
      </c>
      <c r="D50" s="9">
        <v>99.4</v>
      </c>
      <c r="E50" s="553"/>
      <c r="F50" s="554"/>
      <c r="G50" s="281"/>
      <c r="H50" s="150"/>
      <c r="I50" s="183"/>
      <c r="J50" s="150"/>
      <c r="K50" s="150"/>
      <c r="L50" s="150"/>
      <c r="M50" s="150"/>
      <c r="N50" s="150"/>
      <c r="O50" s="21"/>
    </row>
    <row r="51" spans="1:15" ht="15" customHeight="1" x14ac:dyDescent="0.25">
      <c r="A51" s="156">
        <f t="shared" si="1"/>
        <v>39</v>
      </c>
      <c r="B51" s="181" t="s">
        <v>237</v>
      </c>
      <c r="C51" s="546">
        <f>D51+F51</f>
        <v>3682.2</v>
      </c>
      <c r="D51" s="555">
        <v>1800</v>
      </c>
      <c r="E51" s="556"/>
      <c r="F51" s="557">
        <v>1882.2</v>
      </c>
      <c r="G51" s="182"/>
      <c r="H51" s="150"/>
      <c r="I51" s="150"/>
      <c r="J51" s="150"/>
      <c r="K51" s="150"/>
      <c r="L51" s="150"/>
      <c r="M51" s="150"/>
      <c r="N51" s="150"/>
      <c r="O51" s="21"/>
    </row>
    <row r="52" spans="1:15" ht="15" customHeight="1" thickBot="1" x14ac:dyDescent="0.3">
      <c r="A52" s="156">
        <f t="shared" si="1"/>
        <v>40</v>
      </c>
      <c r="B52" s="246" t="s">
        <v>75</v>
      </c>
      <c r="C52" s="558">
        <f>D52+F52</f>
        <v>155.19999999999999</v>
      </c>
      <c r="D52" s="559">
        <v>155.19999999999999</v>
      </c>
      <c r="E52" s="559">
        <v>139.69999999999999</v>
      </c>
      <c r="F52" s="560"/>
      <c r="G52" s="172"/>
      <c r="H52" s="150"/>
      <c r="I52" s="150"/>
      <c r="J52" s="150"/>
      <c r="K52" s="150"/>
      <c r="L52" s="150"/>
      <c r="M52" s="150"/>
      <c r="N52" s="150"/>
      <c r="O52" s="21"/>
    </row>
    <row r="53" spans="1:15" ht="14.1" customHeight="1" thickBot="1" x14ac:dyDescent="0.3">
      <c r="A53" s="156">
        <f t="shared" si="1"/>
        <v>41</v>
      </c>
      <c r="B53" s="247" t="s">
        <v>76</v>
      </c>
      <c r="C53" s="185">
        <f>C14+C48+C49+C52</f>
        <v>9586.4490000000005</v>
      </c>
      <c r="D53" s="186">
        <f>D14+D48+D49+D52</f>
        <v>7556.049</v>
      </c>
      <c r="E53" s="186">
        <f>E14+E48+E49+E52</f>
        <v>3262.2999999999997</v>
      </c>
      <c r="F53" s="216">
        <f>F14+F48+F49+F52</f>
        <v>2030.4</v>
      </c>
      <c r="G53" s="187"/>
      <c r="H53" s="150"/>
      <c r="I53" s="150"/>
      <c r="J53" s="150"/>
      <c r="K53" s="150"/>
      <c r="L53" s="150"/>
      <c r="M53" s="150"/>
      <c r="N53" s="150"/>
      <c r="O53" s="21"/>
    </row>
    <row r="54" spans="1:15" ht="14.1" customHeight="1" thickBot="1" x14ac:dyDescent="0.3">
      <c r="A54" s="156">
        <f t="shared" si="1"/>
        <v>42</v>
      </c>
      <c r="B54" s="1031" t="s">
        <v>77</v>
      </c>
      <c r="C54" s="1032"/>
      <c r="D54" s="1032"/>
      <c r="E54" s="1032"/>
      <c r="F54" s="1033"/>
      <c r="G54" s="154"/>
      <c r="H54" s="150"/>
      <c r="I54" s="150"/>
      <c r="J54" s="150"/>
      <c r="K54" s="150"/>
      <c r="L54" s="150"/>
      <c r="M54" s="150"/>
      <c r="N54" s="150"/>
      <c r="O54" s="21"/>
    </row>
    <row r="55" spans="1:15" ht="14.1" customHeight="1" x14ac:dyDescent="0.25">
      <c r="A55" s="156">
        <f t="shared" si="1"/>
        <v>43</v>
      </c>
      <c r="B55" s="157" t="s">
        <v>90</v>
      </c>
      <c r="C55" s="613">
        <f>C56+C57+C58+C59+C60+C61</f>
        <v>2037</v>
      </c>
      <c r="D55" s="614">
        <f>D56+D57+D58+D59+D60+D61</f>
        <v>1857</v>
      </c>
      <c r="E55" s="614">
        <f>E56+E57+E58+E59+E60+E61</f>
        <v>0</v>
      </c>
      <c r="F55" s="542">
        <f>F56+F57+F58+F59+F60+F61</f>
        <v>180</v>
      </c>
      <c r="G55" s="189"/>
      <c r="H55" s="150"/>
      <c r="I55" s="150"/>
      <c r="J55" s="150"/>
      <c r="K55" s="150"/>
      <c r="L55" s="150"/>
      <c r="M55" s="150"/>
      <c r="N55" s="150"/>
      <c r="O55" s="21"/>
    </row>
    <row r="56" spans="1:15" ht="14.1" customHeight="1" x14ac:dyDescent="0.25">
      <c r="A56" s="156">
        <f t="shared" si="1"/>
        <v>44</v>
      </c>
      <c r="B56" s="98" t="s">
        <v>238</v>
      </c>
      <c r="C56" s="561">
        <f t="shared" ref="C56:C66" si="3">D56+F56</f>
        <v>900</v>
      </c>
      <c r="D56" s="547">
        <v>900</v>
      </c>
      <c r="E56" s="547"/>
      <c r="F56" s="76"/>
      <c r="G56" s="172"/>
      <c r="H56" s="150"/>
      <c r="I56" s="150"/>
      <c r="J56" s="150"/>
      <c r="K56" s="150"/>
      <c r="L56" s="150"/>
      <c r="M56" s="150"/>
      <c r="N56" s="150"/>
      <c r="O56" s="21"/>
    </row>
    <row r="57" spans="1:15" ht="27" customHeight="1" x14ac:dyDescent="0.25">
      <c r="A57" s="156">
        <f t="shared" si="1"/>
        <v>45</v>
      </c>
      <c r="B57" s="95" t="s">
        <v>169</v>
      </c>
      <c r="C57" s="561">
        <f t="shared" si="3"/>
        <v>500</v>
      </c>
      <c r="D57" s="547">
        <v>500</v>
      </c>
      <c r="E57" s="547"/>
      <c r="F57" s="76"/>
      <c r="G57" s="172"/>
      <c r="H57" s="150"/>
      <c r="I57" s="150"/>
      <c r="J57" s="150"/>
      <c r="K57" s="150"/>
      <c r="L57" s="150"/>
      <c r="M57" s="150"/>
      <c r="N57" s="150"/>
      <c r="O57" s="21"/>
    </row>
    <row r="58" spans="1:15" ht="14.1" customHeight="1" x14ac:dyDescent="0.25">
      <c r="A58" s="156">
        <f t="shared" si="1"/>
        <v>46</v>
      </c>
      <c r="B58" s="98" t="s">
        <v>170</v>
      </c>
      <c r="C58" s="561">
        <f t="shared" si="3"/>
        <v>390</v>
      </c>
      <c r="D58" s="547">
        <v>390</v>
      </c>
      <c r="E58" s="547"/>
      <c r="F58" s="76"/>
      <c r="G58" s="172"/>
      <c r="H58" s="150"/>
      <c r="I58" s="150"/>
      <c r="J58" s="150"/>
      <c r="K58" s="150"/>
      <c r="L58" s="150"/>
      <c r="M58" s="150"/>
      <c r="N58" s="150"/>
      <c r="O58" s="21"/>
    </row>
    <row r="59" spans="1:15" ht="27" customHeight="1" x14ac:dyDescent="0.25">
      <c r="A59" s="156">
        <f t="shared" si="1"/>
        <v>47</v>
      </c>
      <c r="B59" s="248" t="s">
        <v>171</v>
      </c>
      <c r="C59" s="561">
        <f t="shared" si="3"/>
        <v>57</v>
      </c>
      <c r="D59" s="547">
        <v>57</v>
      </c>
      <c r="E59" s="562"/>
      <c r="F59" s="563"/>
      <c r="G59" s="190"/>
      <c r="H59" s="150"/>
      <c r="I59" s="150"/>
      <c r="J59" s="150"/>
      <c r="K59" s="150"/>
      <c r="L59" s="150"/>
      <c r="M59" s="150"/>
      <c r="N59" s="150"/>
      <c r="O59" s="21"/>
    </row>
    <row r="60" spans="1:15" ht="27.75" customHeight="1" x14ac:dyDescent="0.25">
      <c r="A60" s="156">
        <f t="shared" si="1"/>
        <v>48</v>
      </c>
      <c r="B60" s="96" t="s">
        <v>172</v>
      </c>
      <c r="C60" s="561">
        <f t="shared" si="3"/>
        <v>10</v>
      </c>
      <c r="D60" s="547">
        <v>10</v>
      </c>
      <c r="E60" s="547"/>
      <c r="F60" s="563"/>
      <c r="G60" s="190"/>
      <c r="H60" s="150"/>
      <c r="I60" s="150"/>
      <c r="J60" s="150"/>
      <c r="K60" s="150"/>
      <c r="L60" s="150"/>
      <c r="M60" s="150"/>
      <c r="N60" s="150"/>
      <c r="O60" s="21"/>
    </row>
    <row r="61" spans="1:15" ht="15.6" customHeight="1" x14ac:dyDescent="0.25">
      <c r="A61" s="156">
        <f t="shared" si="1"/>
        <v>49</v>
      </c>
      <c r="B61" s="191" t="s">
        <v>396</v>
      </c>
      <c r="C61" s="561">
        <f t="shared" si="3"/>
        <v>180</v>
      </c>
      <c r="D61" s="547"/>
      <c r="E61" s="547"/>
      <c r="F61" s="564">
        <v>180</v>
      </c>
      <c r="G61" s="192"/>
      <c r="H61" s="150"/>
      <c r="I61" s="150"/>
      <c r="J61" s="150"/>
      <c r="K61" s="150"/>
      <c r="L61" s="150"/>
      <c r="M61" s="150"/>
      <c r="N61" s="150"/>
      <c r="O61" s="21"/>
    </row>
    <row r="62" spans="1:15" ht="14.45" customHeight="1" x14ac:dyDescent="0.25">
      <c r="A62" s="156">
        <f t="shared" si="1"/>
        <v>50</v>
      </c>
      <c r="B62" s="193" t="s">
        <v>79</v>
      </c>
      <c r="C62" s="615">
        <f t="shared" si="3"/>
        <v>5</v>
      </c>
      <c r="D62" s="549">
        <v>5</v>
      </c>
      <c r="E62" s="549"/>
      <c r="F62" s="564"/>
      <c r="G62" s="192"/>
      <c r="H62" s="150"/>
      <c r="I62" s="150"/>
      <c r="J62" s="150"/>
      <c r="K62" s="150"/>
      <c r="L62" s="150"/>
      <c r="M62" s="150"/>
      <c r="N62" s="150"/>
      <c r="O62" s="21"/>
    </row>
    <row r="63" spans="1:15" ht="14.1" customHeight="1" x14ac:dyDescent="0.25">
      <c r="A63" s="156">
        <f t="shared" si="1"/>
        <v>51</v>
      </c>
      <c r="B63" s="193" t="s">
        <v>119</v>
      </c>
      <c r="C63" s="615">
        <f t="shared" si="3"/>
        <v>347.8</v>
      </c>
      <c r="D63" s="549">
        <v>347.8</v>
      </c>
      <c r="E63" s="549">
        <v>340.9</v>
      </c>
      <c r="F63" s="565"/>
      <c r="G63" s="194"/>
      <c r="H63" s="177"/>
      <c r="I63" s="150"/>
      <c r="J63" s="150"/>
      <c r="K63" s="150"/>
      <c r="L63" s="150"/>
      <c r="M63" s="150"/>
      <c r="N63" s="150"/>
      <c r="O63" s="21"/>
    </row>
    <row r="64" spans="1:15" ht="15.75" customHeight="1" x14ac:dyDescent="0.25">
      <c r="A64" s="156">
        <f t="shared" si="1"/>
        <v>52</v>
      </c>
      <c r="B64" s="99" t="s">
        <v>174</v>
      </c>
      <c r="C64" s="615">
        <f t="shared" si="3"/>
        <v>350.9</v>
      </c>
      <c r="D64" s="549">
        <v>350.9</v>
      </c>
      <c r="E64" s="549">
        <v>290.10000000000002</v>
      </c>
      <c r="F64" s="565"/>
      <c r="G64" s="195"/>
      <c r="H64" s="177"/>
      <c r="I64" s="150"/>
      <c r="J64" s="150"/>
      <c r="K64" s="150"/>
      <c r="L64" s="150"/>
      <c r="M64" s="150"/>
      <c r="N64" s="150"/>
      <c r="O64" s="21"/>
    </row>
    <row r="65" spans="1:15" ht="14.1" customHeight="1" x14ac:dyDescent="0.25">
      <c r="A65" s="156">
        <f t="shared" si="1"/>
        <v>53</v>
      </c>
      <c r="B65" s="100" t="s">
        <v>175</v>
      </c>
      <c r="C65" s="615">
        <f t="shared" si="3"/>
        <v>342.5</v>
      </c>
      <c r="D65" s="549">
        <v>342.5</v>
      </c>
      <c r="E65" s="549">
        <v>306.5</v>
      </c>
      <c r="F65" s="566"/>
      <c r="G65" s="180"/>
      <c r="H65" s="177"/>
      <c r="I65" s="150"/>
      <c r="J65" s="150"/>
      <c r="K65" s="150"/>
      <c r="L65" s="150"/>
      <c r="M65" s="150"/>
      <c r="N65" s="150"/>
      <c r="O65" s="21"/>
    </row>
    <row r="66" spans="1:15" ht="17.25" customHeight="1" thickBot="1" x14ac:dyDescent="0.3">
      <c r="A66" s="156">
        <f t="shared" si="1"/>
        <v>54</v>
      </c>
      <c r="B66" s="196" t="s">
        <v>78</v>
      </c>
      <c r="C66" s="615">
        <f t="shared" si="3"/>
        <v>325.60000000000002</v>
      </c>
      <c r="D66" s="583">
        <v>325.60000000000002</v>
      </c>
      <c r="E66" s="583">
        <v>273.60000000000002</v>
      </c>
      <c r="F66" s="567"/>
      <c r="G66" s="197"/>
      <c r="H66" s="150"/>
      <c r="I66" s="150"/>
      <c r="J66" s="150"/>
      <c r="K66" s="150"/>
      <c r="L66" s="150"/>
      <c r="M66" s="150"/>
      <c r="N66" s="150"/>
      <c r="O66" s="21"/>
    </row>
    <row r="67" spans="1:15" ht="14.1" customHeight="1" thickBot="1" x14ac:dyDescent="0.3">
      <c r="A67" s="156">
        <f t="shared" si="1"/>
        <v>55</v>
      </c>
      <c r="B67" s="249" t="s">
        <v>76</v>
      </c>
      <c r="C67" s="250">
        <f>C55+C63+C64+C65+C66+C62</f>
        <v>3408.8</v>
      </c>
      <c r="D67" s="568">
        <f>D55+D63+D64+D65+D66+D62</f>
        <v>3228.8</v>
      </c>
      <c r="E67" s="568">
        <f>E55+E63+E64+E65+E66+E62</f>
        <v>1211.0999999999999</v>
      </c>
      <c r="F67" s="569">
        <f>F55+F63+F64+F65+F66+F62</f>
        <v>180</v>
      </c>
      <c r="G67" s="187"/>
      <c r="H67" s="177"/>
      <c r="I67" s="150"/>
      <c r="J67" s="150"/>
      <c r="K67" s="150"/>
      <c r="L67" s="150"/>
      <c r="M67" s="150"/>
      <c r="N67" s="150"/>
      <c r="O67" s="21"/>
    </row>
    <row r="68" spans="1:15" ht="14.1" customHeight="1" thickBot="1" x14ac:dyDescent="0.3">
      <c r="A68" s="156">
        <f t="shared" si="1"/>
        <v>56</v>
      </c>
      <c r="B68" s="1038" t="s">
        <v>176</v>
      </c>
      <c r="C68" s="1036"/>
      <c r="D68" s="1036"/>
      <c r="E68" s="1036"/>
      <c r="F68" s="1037"/>
      <c r="G68" s="154"/>
      <c r="H68" s="150"/>
      <c r="I68" s="150"/>
      <c r="J68" s="150"/>
      <c r="K68" s="150"/>
      <c r="L68" s="150"/>
      <c r="M68" s="150"/>
      <c r="N68" s="150"/>
      <c r="O68" s="21"/>
    </row>
    <row r="69" spans="1:15" ht="14.1" customHeight="1" x14ac:dyDescent="0.25">
      <c r="A69" s="156">
        <f t="shared" si="1"/>
        <v>57</v>
      </c>
      <c r="B69" s="198" t="s">
        <v>90</v>
      </c>
      <c r="C69" s="619">
        <f>C70+C81+C82+C79+C80</f>
        <v>1445.7</v>
      </c>
      <c r="D69" s="620">
        <f t="shared" ref="D69:F69" si="4">D70+D81+D82+D79+D80</f>
        <v>1445.7</v>
      </c>
      <c r="E69" s="620">
        <f t="shared" si="4"/>
        <v>55</v>
      </c>
      <c r="F69" s="621">
        <f t="shared" si="4"/>
        <v>0</v>
      </c>
      <c r="G69" s="199"/>
      <c r="H69" s="150"/>
      <c r="I69" s="150"/>
      <c r="J69" s="150"/>
      <c r="K69" s="150"/>
      <c r="L69" s="150"/>
      <c r="M69" s="150"/>
      <c r="N69" s="150"/>
      <c r="O69" s="21"/>
    </row>
    <row r="70" spans="1:15" ht="14.1" customHeight="1" x14ac:dyDescent="0.25">
      <c r="A70" s="156">
        <f t="shared" si="1"/>
        <v>58</v>
      </c>
      <c r="B70" s="96" t="s">
        <v>178</v>
      </c>
      <c r="C70" s="616">
        <f>C71+C72+C73+C74+C75+C76+C77+C78</f>
        <v>112.7</v>
      </c>
      <c r="D70" s="617">
        <f>D71+D72+D73+D74+D75+D76+D77+D78</f>
        <v>112.7</v>
      </c>
      <c r="E70" s="617">
        <f>E71+E72+E73+E74+E75+E76+E77+E78</f>
        <v>0</v>
      </c>
      <c r="F70" s="618">
        <f>F71+F72+F73+F74+F75+F76+F77+F78</f>
        <v>0</v>
      </c>
      <c r="G70" s="64"/>
      <c r="H70" s="200"/>
      <c r="I70" s="150"/>
      <c r="J70" s="150"/>
      <c r="K70" s="150"/>
      <c r="L70" s="150"/>
      <c r="M70" s="150"/>
      <c r="N70" s="150"/>
      <c r="O70" s="21"/>
    </row>
    <row r="71" spans="1:15" ht="14.1" customHeight="1" x14ac:dyDescent="0.25">
      <c r="A71" s="156">
        <f t="shared" si="1"/>
        <v>59</v>
      </c>
      <c r="B71" s="160" t="s">
        <v>69</v>
      </c>
      <c r="C71" s="546">
        <f t="shared" ref="C71:C82" si="5">D71+F71</f>
        <v>8</v>
      </c>
      <c r="D71" s="547">
        <v>8</v>
      </c>
      <c r="E71" s="547"/>
      <c r="F71" s="543"/>
      <c r="G71" s="172"/>
      <c r="H71" s="200"/>
      <c r="I71" s="150"/>
      <c r="J71" s="150"/>
      <c r="K71" s="150"/>
      <c r="L71" s="150"/>
      <c r="M71" s="150"/>
      <c r="N71" s="150"/>
      <c r="O71" s="21"/>
    </row>
    <row r="72" spans="1:15" ht="14.1" customHeight="1" x14ac:dyDescent="0.25">
      <c r="A72" s="156">
        <f t="shared" si="1"/>
        <v>60</v>
      </c>
      <c r="B72" s="160" t="s">
        <v>70</v>
      </c>
      <c r="C72" s="546">
        <f t="shared" si="5"/>
        <v>7.5</v>
      </c>
      <c r="D72" s="547">
        <v>7.5</v>
      </c>
      <c r="E72" s="547"/>
      <c r="F72" s="543"/>
      <c r="G72" s="172"/>
      <c r="H72" s="200"/>
      <c r="I72" s="150"/>
      <c r="J72" s="150"/>
      <c r="K72" s="150"/>
      <c r="L72" s="150"/>
      <c r="M72" s="150"/>
      <c r="N72" s="150"/>
      <c r="O72" s="21"/>
    </row>
    <row r="73" spans="1:15" ht="14.1" customHeight="1" x14ac:dyDescent="0.25">
      <c r="A73" s="156">
        <f t="shared" si="1"/>
        <v>61</v>
      </c>
      <c r="B73" s="160" t="s">
        <v>67</v>
      </c>
      <c r="C73" s="546">
        <f t="shared" si="5"/>
        <v>32</v>
      </c>
      <c r="D73" s="547">
        <v>32</v>
      </c>
      <c r="E73" s="547"/>
      <c r="F73" s="543"/>
      <c r="G73" s="172"/>
      <c r="H73" s="200"/>
      <c r="I73" s="150"/>
      <c r="J73" s="150"/>
      <c r="K73" s="150"/>
      <c r="L73" s="150"/>
      <c r="M73" s="150"/>
      <c r="N73" s="150"/>
      <c r="O73" s="21"/>
    </row>
    <row r="74" spans="1:15" ht="14.1" customHeight="1" x14ac:dyDescent="0.25">
      <c r="A74" s="156">
        <f t="shared" si="1"/>
        <v>62</v>
      </c>
      <c r="B74" s="98" t="s">
        <v>71</v>
      </c>
      <c r="C74" s="546">
        <f t="shared" si="5"/>
        <v>5</v>
      </c>
      <c r="D74" s="547">
        <v>5</v>
      </c>
      <c r="E74" s="547"/>
      <c r="F74" s="543"/>
      <c r="G74" s="172"/>
      <c r="H74" s="200"/>
      <c r="I74" s="150"/>
      <c r="J74" s="150"/>
      <c r="K74" s="150"/>
      <c r="L74" s="150"/>
      <c r="M74" s="150"/>
      <c r="N74" s="150"/>
      <c r="O74" s="21"/>
    </row>
    <row r="75" spans="1:15" ht="14.1" customHeight="1" x14ac:dyDescent="0.25">
      <c r="A75" s="156">
        <f t="shared" si="1"/>
        <v>63</v>
      </c>
      <c r="B75" s="98" t="s">
        <v>72</v>
      </c>
      <c r="C75" s="546">
        <f t="shared" si="5"/>
        <v>7.2</v>
      </c>
      <c r="D75" s="547">
        <v>7.2</v>
      </c>
      <c r="E75" s="547"/>
      <c r="F75" s="543"/>
      <c r="G75" s="172"/>
      <c r="H75" s="200"/>
      <c r="I75" s="150"/>
      <c r="J75" s="150"/>
      <c r="K75" s="150"/>
      <c r="L75" s="150"/>
      <c r="M75" s="150"/>
      <c r="N75" s="150"/>
      <c r="O75" s="21"/>
    </row>
    <row r="76" spans="1:15" ht="14.1" customHeight="1" x14ac:dyDescent="0.25">
      <c r="A76" s="156">
        <f t="shared" si="1"/>
        <v>64</v>
      </c>
      <c r="B76" s="98" t="s">
        <v>73</v>
      </c>
      <c r="C76" s="546">
        <f t="shared" si="5"/>
        <v>10</v>
      </c>
      <c r="D76" s="547">
        <v>10</v>
      </c>
      <c r="E76" s="547"/>
      <c r="F76" s="543"/>
      <c r="G76" s="172"/>
      <c r="H76" s="200"/>
      <c r="I76" s="150"/>
      <c r="J76" s="150"/>
      <c r="K76" s="150"/>
      <c r="L76" s="150"/>
      <c r="M76" s="150"/>
      <c r="N76" s="150"/>
      <c r="O76" s="21"/>
    </row>
    <row r="77" spans="1:15" ht="14.1" customHeight="1" x14ac:dyDescent="0.25">
      <c r="A77" s="156">
        <f t="shared" si="1"/>
        <v>65</v>
      </c>
      <c r="B77" s="160" t="s">
        <v>74</v>
      </c>
      <c r="C77" s="546">
        <f t="shared" si="5"/>
        <v>6</v>
      </c>
      <c r="D77" s="547">
        <v>6</v>
      </c>
      <c r="E77" s="547"/>
      <c r="F77" s="543"/>
      <c r="G77" s="172"/>
      <c r="H77" s="200"/>
      <c r="I77" s="150"/>
      <c r="J77" s="150"/>
      <c r="K77" s="150"/>
      <c r="L77" s="150"/>
      <c r="M77" s="150"/>
      <c r="N77" s="150"/>
      <c r="O77" s="21"/>
    </row>
    <row r="78" spans="1:15" ht="14.1" customHeight="1" x14ac:dyDescent="0.25">
      <c r="A78" s="156">
        <f t="shared" si="1"/>
        <v>66</v>
      </c>
      <c r="B78" s="96" t="s">
        <v>68</v>
      </c>
      <c r="C78" s="546">
        <f t="shared" si="5"/>
        <v>37</v>
      </c>
      <c r="D78" s="547">
        <v>37</v>
      </c>
      <c r="E78" s="562"/>
      <c r="F78" s="551"/>
      <c r="G78" s="172"/>
      <c r="H78" s="200"/>
      <c r="I78" s="150"/>
      <c r="J78" s="150"/>
      <c r="K78" s="150"/>
      <c r="L78" s="150"/>
      <c r="M78" s="150"/>
      <c r="N78" s="150"/>
      <c r="O78" s="21"/>
    </row>
    <row r="79" spans="1:15" ht="15" customHeight="1" x14ac:dyDescent="0.25">
      <c r="A79" s="156">
        <f t="shared" ref="A79:A142" si="6">+A78+1</f>
        <v>67</v>
      </c>
      <c r="B79" s="96" t="s">
        <v>239</v>
      </c>
      <c r="C79" s="546">
        <f t="shared" si="5"/>
        <v>1000</v>
      </c>
      <c r="D79" s="547">
        <v>1000</v>
      </c>
      <c r="E79" s="562">
        <v>55</v>
      </c>
      <c r="F79" s="551"/>
      <c r="G79" s="190"/>
      <c r="H79" s="200"/>
      <c r="I79" s="200"/>
      <c r="J79" s="150"/>
      <c r="K79" s="150"/>
      <c r="L79" s="150"/>
      <c r="M79" s="150"/>
      <c r="N79" s="150"/>
      <c r="O79" s="21"/>
    </row>
    <row r="80" spans="1:15" ht="15" customHeight="1" x14ac:dyDescent="0.25">
      <c r="A80" s="156">
        <f t="shared" si="6"/>
        <v>68</v>
      </c>
      <c r="B80" s="96" t="s">
        <v>404</v>
      </c>
      <c r="C80" s="546">
        <f t="shared" si="5"/>
        <v>50</v>
      </c>
      <c r="D80" s="547">
        <v>50</v>
      </c>
      <c r="E80" s="562"/>
      <c r="F80" s="551"/>
      <c r="G80" s="190"/>
      <c r="H80" s="200"/>
      <c r="I80" s="200"/>
      <c r="J80" s="150"/>
      <c r="K80" s="150"/>
      <c r="L80" s="150"/>
      <c r="M80" s="150"/>
      <c r="N80" s="150"/>
      <c r="O80" s="21"/>
    </row>
    <row r="81" spans="1:15" ht="14.1" customHeight="1" x14ac:dyDescent="0.25">
      <c r="A81" s="156">
        <f t="shared" si="6"/>
        <v>69</v>
      </c>
      <c r="B81" s="95" t="s">
        <v>179</v>
      </c>
      <c r="C81" s="546">
        <f t="shared" si="5"/>
        <v>3</v>
      </c>
      <c r="D81" s="547">
        <v>3</v>
      </c>
      <c r="E81" s="562"/>
      <c r="F81" s="551"/>
      <c r="G81" s="172"/>
      <c r="H81" s="200"/>
      <c r="I81" s="150"/>
      <c r="J81" s="150"/>
      <c r="K81" s="150"/>
      <c r="L81" s="150"/>
      <c r="M81" s="150"/>
      <c r="N81" s="150"/>
      <c r="O81" s="21"/>
    </row>
    <row r="82" spans="1:15" ht="15" customHeight="1" thickBot="1" x14ac:dyDescent="0.3">
      <c r="A82" s="156">
        <f t="shared" si="6"/>
        <v>70</v>
      </c>
      <c r="B82" s="257" t="s">
        <v>335</v>
      </c>
      <c r="C82" s="570">
        <f t="shared" si="5"/>
        <v>280</v>
      </c>
      <c r="D82" s="571">
        <v>280</v>
      </c>
      <c r="E82" s="572"/>
      <c r="F82" s="573"/>
      <c r="G82" s="172"/>
      <c r="H82" s="200"/>
      <c r="I82" s="150"/>
      <c r="J82" s="150"/>
      <c r="K82" s="150"/>
      <c r="L82" s="150"/>
      <c r="M82" s="150"/>
      <c r="N82" s="150"/>
      <c r="O82" s="21"/>
    </row>
    <row r="83" spans="1:15" ht="14.1" customHeight="1" thickBot="1" x14ac:dyDescent="0.3">
      <c r="A83" s="156">
        <f t="shared" si="6"/>
        <v>71</v>
      </c>
      <c r="B83" s="184" t="s">
        <v>76</v>
      </c>
      <c r="C83" s="574">
        <f>C69</f>
        <v>1445.7</v>
      </c>
      <c r="D83" s="575">
        <f>D69</f>
        <v>1445.7</v>
      </c>
      <c r="E83" s="575">
        <f>E69</f>
        <v>55</v>
      </c>
      <c r="F83" s="576">
        <f>F69</f>
        <v>0</v>
      </c>
      <c r="G83" s="172"/>
      <c r="H83" s="200"/>
      <c r="I83" s="150"/>
      <c r="J83" s="150"/>
      <c r="K83" s="150"/>
      <c r="L83" s="150"/>
      <c r="M83" s="150"/>
      <c r="N83" s="150"/>
      <c r="O83" s="21"/>
    </row>
    <row r="84" spans="1:15" ht="14.1" customHeight="1" thickBot="1" x14ac:dyDescent="0.3">
      <c r="A84" s="156">
        <f t="shared" si="6"/>
        <v>72</v>
      </c>
      <c r="B84" s="1039" t="s">
        <v>97</v>
      </c>
      <c r="C84" s="1032"/>
      <c r="D84" s="1032"/>
      <c r="E84" s="1032"/>
      <c r="F84" s="1033"/>
      <c r="G84" s="154"/>
      <c r="H84" s="201"/>
      <c r="I84" s="150"/>
      <c r="J84" s="150"/>
      <c r="K84" s="150"/>
      <c r="L84" s="150"/>
      <c r="M84" s="150"/>
      <c r="N84" s="150"/>
      <c r="O84" s="21"/>
    </row>
    <row r="85" spans="1:15" ht="14.25" customHeight="1" x14ac:dyDescent="0.25">
      <c r="A85" s="156">
        <f t="shared" si="6"/>
        <v>73</v>
      </c>
      <c r="B85" s="188" t="s">
        <v>90</v>
      </c>
      <c r="C85" s="290">
        <f>C86+C95+C104+C108+C109+C111+C112+C107+C110-C111</f>
        <v>2956.1750000000002</v>
      </c>
      <c r="D85" s="290">
        <f t="shared" ref="D85:F85" si="7">D86+D95+D104+D108+D109+D111+D112+D107+D110-D111</f>
        <v>1356.175</v>
      </c>
      <c r="E85" s="290">
        <f t="shared" si="7"/>
        <v>0</v>
      </c>
      <c r="F85" s="290">
        <f t="shared" si="7"/>
        <v>1600</v>
      </c>
      <c r="G85" s="189"/>
      <c r="H85" s="200"/>
      <c r="I85" s="150"/>
      <c r="J85" s="150"/>
      <c r="K85" s="150"/>
      <c r="L85" s="150"/>
      <c r="M85" s="150"/>
      <c r="N85" s="150"/>
      <c r="O85" s="21"/>
    </row>
    <row r="86" spans="1:15" ht="14.1" customHeight="1" x14ac:dyDescent="0.25">
      <c r="A86" s="156">
        <f t="shared" si="6"/>
        <v>74</v>
      </c>
      <c r="B86" s="202" t="s">
        <v>180</v>
      </c>
      <c r="C86" s="577">
        <f>C87+C88+C89+C90+C91+C92+C93+C94</f>
        <v>180.2</v>
      </c>
      <c r="D86" s="578">
        <f>D87+D88+D89+D90+D91+D92+D93+D94</f>
        <v>180.2</v>
      </c>
      <c r="E86" s="578">
        <f>E87+E88+E89+E90+E91+E92+E93+E94</f>
        <v>0</v>
      </c>
      <c r="F86" s="579">
        <f>F87+F88+F89+F90+F91+F92+F93+F94</f>
        <v>0</v>
      </c>
      <c r="G86" s="203"/>
      <c r="H86" s="200"/>
      <c r="I86" s="150"/>
      <c r="J86" s="150"/>
      <c r="K86" s="150"/>
      <c r="L86" s="150"/>
      <c r="M86" s="150"/>
      <c r="N86" s="150"/>
      <c r="O86" s="21"/>
    </row>
    <row r="87" spans="1:15" ht="14.1" customHeight="1" x14ac:dyDescent="0.25">
      <c r="A87" s="156">
        <f t="shared" si="6"/>
        <v>75</v>
      </c>
      <c r="B87" s="160" t="s">
        <v>69</v>
      </c>
      <c r="C87" s="518">
        <f t="shared" ref="C87:C94" si="8">D87+F87</f>
        <v>17</v>
      </c>
      <c r="D87" s="9">
        <v>17</v>
      </c>
      <c r="E87" s="9"/>
      <c r="F87" s="543"/>
      <c r="G87" s="172"/>
      <c r="H87" s="200"/>
      <c r="I87" s="150"/>
      <c r="J87" s="150"/>
      <c r="K87" s="150"/>
      <c r="L87" s="150"/>
      <c r="M87" s="150"/>
      <c r="N87" s="150"/>
      <c r="O87" s="21"/>
    </row>
    <row r="88" spans="1:15" ht="14.1" customHeight="1" x14ac:dyDescent="0.25">
      <c r="A88" s="156">
        <f t="shared" si="6"/>
        <v>76</v>
      </c>
      <c r="B88" s="160" t="s">
        <v>70</v>
      </c>
      <c r="C88" s="518">
        <f t="shared" si="8"/>
        <v>2.5</v>
      </c>
      <c r="D88" s="545">
        <v>2.5</v>
      </c>
      <c r="E88" s="545"/>
      <c r="F88" s="543"/>
      <c r="G88" s="172"/>
      <c r="H88" s="200"/>
      <c r="I88" s="150"/>
      <c r="J88" s="150"/>
      <c r="K88" s="150"/>
      <c r="L88" s="150"/>
      <c r="M88" s="150"/>
      <c r="N88" s="150"/>
      <c r="O88" s="21"/>
    </row>
    <row r="89" spans="1:15" ht="14.1" customHeight="1" x14ac:dyDescent="0.25">
      <c r="A89" s="156">
        <f t="shared" si="6"/>
        <v>77</v>
      </c>
      <c r="B89" s="160" t="s">
        <v>67</v>
      </c>
      <c r="C89" s="518">
        <f t="shared" si="8"/>
        <v>52</v>
      </c>
      <c r="D89" s="547">
        <v>52</v>
      </c>
      <c r="E89" s="547"/>
      <c r="F89" s="543"/>
      <c r="G89" s="204"/>
      <c r="H89" s="200"/>
      <c r="I89" s="150"/>
      <c r="J89" s="150"/>
      <c r="K89" s="150"/>
      <c r="L89" s="150"/>
      <c r="M89" s="150"/>
      <c r="N89" s="150"/>
      <c r="O89" s="21"/>
    </row>
    <row r="90" spans="1:15" ht="14.1" customHeight="1" x14ac:dyDescent="0.25">
      <c r="A90" s="156">
        <f t="shared" si="6"/>
        <v>78</v>
      </c>
      <c r="B90" s="160" t="s">
        <v>71</v>
      </c>
      <c r="C90" s="518">
        <f t="shared" si="8"/>
        <v>10</v>
      </c>
      <c r="D90" s="547">
        <v>10</v>
      </c>
      <c r="E90" s="547"/>
      <c r="F90" s="543"/>
      <c r="G90" s="172"/>
      <c r="H90" s="200"/>
      <c r="I90" s="150"/>
      <c r="J90" s="150"/>
      <c r="K90" s="150"/>
      <c r="L90" s="150"/>
      <c r="M90" s="150"/>
      <c r="N90" s="150"/>
      <c r="O90" s="21"/>
    </row>
    <row r="91" spans="1:15" ht="14.1" customHeight="1" x14ac:dyDescent="0.25">
      <c r="A91" s="156">
        <f t="shared" si="6"/>
        <v>79</v>
      </c>
      <c r="B91" s="160" t="s">
        <v>72</v>
      </c>
      <c r="C91" s="518">
        <f t="shared" si="8"/>
        <v>7.5</v>
      </c>
      <c r="D91" s="547">
        <v>7.5</v>
      </c>
      <c r="E91" s="547"/>
      <c r="F91" s="543"/>
      <c r="G91" s="172"/>
      <c r="H91" s="200"/>
      <c r="I91" s="150"/>
      <c r="J91" s="150"/>
      <c r="K91" s="150"/>
      <c r="L91" s="150"/>
      <c r="M91" s="150"/>
      <c r="N91" s="150"/>
      <c r="O91" s="21"/>
    </row>
    <row r="92" spans="1:15" ht="14.1" customHeight="1" x14ac:dyDescent="0.25">
      <c r="A92" s="156">
        <f t="shared" si="6"/>
        <v>80</v>
      </c>
      <c r="B92" s="160" t="s">
        <v>73</v>
      </c>
      <c r="C92" s="518">
        <f t="shared" si="8"/>
        <v>21</v>
      </c>
      <c r="D92" s="547">
        <v>21</v>
      </c>
      <c r="E92" s="547"/>
      <c r="F92" s="543"/>
      <c r="G92" s="172"/>
      <c r="H92" s="200"/>
      <c r="I92" s="150"/>
      <c r="J92" s="150"/>
      <c r="K92" s="150"/>
      <c r="L92" s="150"/>
      <c r="M92" s="150"/>
      <c r="N92" s="150"/>
      <c r="O92" s="21"/>
    </row>
    <row r="93" spans="1:15" ht="14.1" customHeight="1" x14ac:dyDescent="0.25">
      <c r="A93" s="156">
        <f t="shared" si="6"/>
        <v>81</v>
      </c>
      <c r="B93" s="160" t="s">
        <v>74</v>
      </c>
      <c r="C93" s="518">
        <f t="shared" si="8"/>
        <v>15</v>
      </c>
      <c r="D93" s="547">
        <v>15</v>
      </c>
      <c r="E93" s="547"/>
      <c r="F93" s="543"/>
      <c r="G93" s="172"/>
      <c r="H93" s="200"/>
      <c r="I93" s="150"/>
      <c r="J93" s="150"/>
      <c r="K93" s="150"/>
      <c r="L93" s="150"/>
      <c r="M93" s="150"/>
      <c r="N93" s="150"/>
      <c r="O93" s="21"/>
    </row>
    <row r="94" spans="1:15" ht="14.1" customHeight="1" x14ac:dyDescent="0.25">
      <c r="A94" s="156">
        <f t="shared" si="6"/>
        <v>82</v>
      </c>
      <c r="B94" s="205" t="s">
        <v>68</v>
      </c>
      <c r="C94" s="518">
        <f t="shared" si="8"/>
        <v>55.2</v>
      </c>
      <c r="D94" s="547">
        <v>55.2</v>
      </c>
      <c r="E94" s="580"/>
      <c r="F94" s="581"/>
      <c r="G94" s="206"/>
      <c r="H94" s="200"/>
      <c r="I94" s="150"/>
      <c r="J94" s="150"/>
      <c r="K94" s="150"/>
      <c r="L94" s="150"/>
      <c r="M94" s="150"/>
      <c r="N94" s="150"/>
      <c r="O94" s="21"/>
    </row>
    <row r="95" spans="1:15" ht="14.1" customHeight="1" x14ac:dyDescent="0.25">
      <c r="A95" s="156">
        <f t="shared" si="6"/>
        <v>83</v>
      </c>
      <c r="B95" s="202" t="s">
        <v>181</v>
      </c>
      <c r="C95" s="577">
        <f>C96+C97+C98+C99+C100+C101+C102+C103</f>
        <v>196.8</v>
      </c>
      <c r="D95" s="582">
        <f>D96+D97+D98+D99+D100+D101+D102+D103</f>
        <v>196.8</v>
      </c>
      <c r="E95" s="582">
        <f>E96+E97+E98+E99+E100+E101+E102+E103</f>
        <v>0</v>
      </c>
      <c r="F95" s="579">
        <f>F96+F97+F98+F99+F100+F101+F102+F103</f>
        <v>0</v>
      </c>
      <c r="G95" s="207"/>
      <c r="H95" s="200"/>
      <c r="I95" s="150"/>
      <c r="J95" s="150"/>
      <c r="K95" s="150"/>
      <c r="L95" s="150"/>
      <c r="M95" s="150"/>
      <c r="N95" s="150"/>
      <c r="O95" s="21"/>
    </row>
    <row r="96" spans="1:15" ht="14.1" customHeight="1" x14ac:dyDescent="0.25">
      <c r="A96" s="156">
        <f t="shared" si="6"/>
        <v>84</v>
      </c>
      <c r="B96" s="160" t="s">
        <v>69</v>
      </c>
      <c r="C96" s="518">
        <f t="shared" ref="C96:C103" si="9">D96+F96</f>
        <v>18.5</v>
      </c>
      <c r="D96" s="547">
        <v>18.5</v>
      </c>
      <c r="E96" s="547"/>
      <c r="F96" s="543"/>
      <c r="G96" s="7"/>
      <c r="H96" s="200"/>
      <c r="I96" s="150"/>
      <c r="J96" s="150"/>
      <c r="K96" s="150"/>
      <c r="L96" s="150"/>
      <c r="M96" s="150"/>
      <c r="N96" s="150"/>
      <c r="O96" s="21"/>
    </row>
    <row r="97" spans="1:15" ht="14.1" customHeight="1" x14ac:dyDescent="0.25">
      <c r="A97" s="156">
        <f t="shared" si="6"/>
        <v>85</v>
      </c>
      <c r="B97" s="160" t="s">
        <v>70</v>
      </c>
      <c r="C97" s="518">
        <f t="shared" si="9"/>
        <v>6</v>
      </c>
      <c r="D97" s="547">
        <v>6</v>
      </c>
      <c r="E97" s="547"/>
      <c r="F97" s="543"/>
      <c r="G97" s="7"/>
      <c r="H97" s="200"/>
      <c r="I97" s="150"/>
      <c r="J97" s="150"/>
      <c r="K97" s="150"/>
      <c r="L97" s="150"/>
      <c r="M97" s="150"/>
      <c r="N97" s="150"/>
      <c r="O97" s="21"/>
    </row>
    <row r="98" spans="1:15" ht="14.1" customHeight="1" x14ac:dyDescent="0.25">
      <c r="A98" s="156">
        <f t="shared" si="6"/>
        <v>86</v>
      </c>
      <c r="B98" s="160" t="s">
        <v>67</v>
      </c>
      <c r="C98" s="518">
        <f t="shared" si="9"/>
        <v>62</v>
      </c>
      <c r="D98" s="547">
        <v>62</v>
      </c>
      <c r="E98" s="547"/>
      <c r="F98" s="543"/>
      <c r="G98" s="7"/>
      <c r="H98" s="200"/>
      <c r="I98" s="150"/>
      <c r="J98" s="150"/>
      <c r="K98" s="150"/>
      <c r="L98" s="150"/>
      <c r="M98" s="150"/>
      <c r="N98" s="150"/>
      <c r="O98" s="21"/>
    </row>
    <row r="99" spans="1:15" ht="14.1" customHeight="1" x14ac:dyDescent="0.25">
      <c r="A99" s="156">
        <f t="shared" si="6"/>
        <v>87</v>
      </c>
      <c r="B99" s="160" t="s">
        <v>71</v>
      </c>
      <c r="C99" s="518">
        <f t="shared" si="9"/>
        <v>11</v>
      </c>
      <c r="D99" s="547">
        <v>11</v>
      </c>
      <c r="E99" s="547"/>
      <c r="F99" s="543"/>
      <c r="G99" s="7"/>
      <c r="H99" s="200"/>
      <c r="I99" s="150"/>
      <c r="J99" s="150"/>
      <c r="K99" s="150"/>
      <c r="L99" s="150"/>
      <c r="M99" s="150"/>
      <c r="N99" s="150"/>
      <c r="O99" s="21"/>
    </row>
    <row r="100" spans="1:15" ht="14.1" customHeight="1" x14ac:dyDescent="0.25">
      <c r="A100" s="156">
        <f t="shared" si="6"/>
        <v>88</v>
      </c>
      <c r="B100" s="160" t="s">
        <v>72</v>
      </c>
      <c r="C100" s="518">
        <f t="shared" si="9"/>
        <v>5.5</v>
      </c>
      <c r="D100" s="547">
        <v>5.5</v>
      </c>
      <c r="E100" s="547"/>
      <c r="F100" s="543"/>
      <c r="G100" s="7"/>
      <c r="H100" s="200"/>
      <c r="I100" s="150"/>
      <c r="J100" s="150"/>
      <c r="K100" s="150"/>
      <c r="L100" s="150"/>
      <c r="M100" s="150"/>
      <c r="N100" s="150"/>
      <c r="O100" s="21"/>
    </row>
    <row r="101" spans="1:15" ht="14.1" customHeight="1" x14ac:dyDescent="0.25">
      <c r="A101" s="156">
        <f t="shared" si="6"/>
        <v>89</v>
      </c>
      <c r="B101" s="160" t="s">
        <v>73</v>
      </c>
      <c r="C101" s="518">
        <f t="shared" si="9"/>
        <v>20.8</v>
      </c>
      <c r="D101" s="547">
        <v>20.8</v>
      </c>
      <c r="E101" s="547"/>
      <c r="F101" s="543"/>
      <c r="G101" s="7"/>
      <c r="H101" s="200"/>
      <c r="I101" s="150"/>
      <c r="J101" s="150"/>
      <c r="K101" s="150"/>
      <c r="L101" s="150"/>
      <c r="M101" s="150"/>
      <c r="N101" s="150"/>
      <c r="O101" s="21"/>
    </row>
    <row r="102" spans="1:15" ht="14.1" customHeight="1" x14ac:dyDescent="0.25">
      <c r="A102" s="156">
        <f t="shared" si="6"/>
        <v>90</v>
      </c>
      <c r="B102" s="98" t="s">
        <v>74</v>
      </c>
      <c r="C102" s="518">
        <f t="shared" si="9"/>
        <v>8</v>
      </c>
      <c r="D102" s="547">
        <v>8</v>
      </c>
      <c r="E102" s="547"/>
      <c r="F102" s="543"/>
      <c r="G102" s="7"/>
      <c r="H102" s="200"/>
      <c r="I102" s="150"/>
      <c r="J102" s="150"/>
      <c r="K102" s="150"/>
      <c r="L102" s="150"/>
      <c r="M102" s="150"/>
      <c r="N102" s="150"/>
      <c r="O102" s="21"/>
    </row>
    <row r="103" spans="1:15" ht="14.1" customHeight="1" x14ac:dyDescent="0.25">
      <c r="A103" s="156">
        <f t="shared" si="6"/>
        <v>91</v>
      </c>
      <c r="B103" s="205" t="s">
        <v>68</v>
      </c>
      <c r="C103" s="518">
        <f t="shared" si="9"/>
        <v>65</v>
      </c>
      <c r="D103" s="547">
        <v>65</v>
      </c>
      <c r="E103" s="580"/>
      <c r="F103" s="581"/>
      <c r="G103" s="208"/>
      <c r="H103" s="209"/>
      <c r="I103" s="150"/>
      <c r="J103" s="150"/>
      <c r="K103" s="150"/>
      <c r="L103" s="150"/>
      <c r="M103" s="150"/>
      <c r="N103" s="150"/>
      <c r="O103" s="21"/>
    </row>
    <row r="104" spans="1:15" ht="14.1" customHeight="1" x14ac:dyDescent="0.25">
      <c r="A104" s="156">
        <f t="shared" si="6"/>
        <v>92</v>
      </c>
      <c r="B104" s="179" t="s">
        <v>182</v>
      </c>
      <c r="C104" s="577">
        <f>C105+C106</f>
        <v>520</v>
      </c>
      <c r="D104" s="582">
        <f>D105+D106</f>
        <v>520</v>
      </c>
      <c r="E104" s="582">
        <f>E105+E106</f>
        <v>0</v>
      </c>
      <c r="F104" s="579">
        <f>F105+F106</f>
        <v>0</v>
      </c>
      <c r="G104" s="210"/>
      <c r="H104" s="211"/>
      <c r="I104" s="21"/>
      <c r="J104" s="150"/>
      <c r="K104" s="150"/>
      <c r="L104" s="150"/>
      <c r="M104" s="150"/>
      <c r="N104" s="150"/>
      <c r="O104" s="21"/>
    </row>
    <row r="105" spans="1:15" ht="14.1" customHeight="1" x14ac:dyDescent="0.25">
      <c r="A105" s="156">
        <f t="shared" si="6"/>
        <v>93</v>
      </c>
      <c r="B105" s="98" t="s">
        <v>67</v>
      </c>
      <c r="C105" s="518">
        <f t="shared" ref="C105:C112" si="10">D105+F105</f>
        <v>240</v>
      </c>
      <c r="D105" s="547">
        <v>240</v>
      </c>
      <c r="E105" s="547"/>
      <c r="F105" s="543"/>
      <c r="G105" s="180"/>
      <c r="H105" s="21"/>
      <c r="I105" s="21"/>
      <c r="J105" s="150"/>
      <c r="K105" s="150"/>
      <c r="L105" s="150"/>
      <c r="M105" s="150"/>
      <c r="N105" s="150"/>
      <c r="O105" s="21"/>
    </row>
    <row r="106" spans="1:15" ht="14.1" customHeight="1" x14ac:dyDescent="0.25">
      <c r="A106" s="156">
        <f t="shared" si="6"/>
        <v>94</v>
      </c>
      <c r="B106" s="174" t="s">
        <v>68</v>
      </c>
      <c r="C106" s="518">
        <f t="shared" si="10"/>
        <v>280</v>
      </c>
      <c r="D106" s="547">
        <v>280</v>
      </c>
      <c r="E106" s="547"/>
      <c r="F106" s="543"/>
      <c r="G106" s="172"/>
      <c r="H106" s="21"/>
      <c r="I106" s="21"/>
      <c r="J106" s="150"/>
      <c r="K106" s="150"/>
      <c r="L106" s="150"/>
      <c r="M106" s="150"/>
      <c r="N106" s="150"/>
      <c r="O106" s="21"/>
    </row>
    <row r="107" spans="1:15" ht="27.75" customHeight="1" x14ac:dyDescent="0.25">
      <c r="A107" s="156">
        <f t="shared" si="6"/>
        <v>95</v>
      </c>
      <c r="B107" s="95" t="s">
        <v>183</v>
      </c>
      <c r="C107" s="518">
        <f t="shared" si="10"/>
        <v>180</v>
      </c>
      <c r="D107" s="547">
        <v>180</v>
      </c>
      <c r="E107" s="547"/>
      <c r="F107" s="543"/>
      <c r="G107" s="172"/>
      <c r="H107" s="4"/>
      <c r="I107" s="159"/>
      <c r="J107" s="150"/>
      <c r="K107" s="150"/>
      <c r="L107" s="150"/>
      <c r="M107" s="150"/>
      <c r="N107" s="150"/>
      <c r="O107" s="21"/>
    </row>
    <row r="108" spans="1:15" ht="29.25" customHeight="1" x14ac:dyDescent="0.25">
      <c r="A108" s="156">
        <f t="shared" si="6"/>
        <v>96</v>
      </c>
      <c r="B108" s="258" t="s">
        <v>184</v>
      </c>
      <c r="C108" s="518">
        <f t="shared" si="10"/>
        <v>93.174999999999997</v>
      </c>
      <c r="D108" s="547">
        <v>93.174999999999997</v>
      </c>
      <c r="E108" s="547"/>
      <c r="F108" s="543"/>
      <c r="G108" s="168"/>
      <c r="H108" s="212"/>
      <c r="I108" s="159"/>
      <c r="J108" s="150"/>
      <c r="K108" s="150"/>
      <c r="L108" s="150"/>
      <c r="M108" s="150"/>
      <c r="N108" s="150"/>
      <c r="O108" s="21"/>
    </row>
    <row r="109" spans="1:15" ht="14.1" customHeight="1" x14ac:dyDescent="0.25">
      <c r="A109" s="156">
        <f t="shared" si="6"/>
        <v>97</v>
      </c>
      <c r="B109" s="95" t="s">
        <v>185</v>
      </c>
      <c r="C109" s="518">
        <f t="shared" si="10"/>
        <v>20</v>
      </c>
      <c r="D109" s="547">
        <v>20</v>
      </c>
      <c r="E109" s="547"/>
      <c r="F109" s="543"/>
      <c r="G109" s="213"/>
      <c r="H109" s="4"/>
      <c r="I109" s="159"/>
      <c r="J109" s="150"/>
      <c r="K109" s="150"/>
      <c r="L109" s="150"/>
      <c r="M109" s="150"/>
      <c r="N109" s="150"/>
      <c r="O109" s="21"/>
    </row>
    <row r="110" spans="1:15" ht="14.1" customHeight="1" x14ac:dyDescent="0.25">
      <c r="A110" s="156">
        <f t="shared" si="6"/>
        <v>98</v>
      </c>
      <c r="B110" s="282" t="s">
        <v>240</v>
      </c>
      <c r="C110" s="292">
        <f>D110+F110</f>
        <v>1600</v>
      </c>
      <c r="D110" s="583"/>
      <c r="E110" s="550"/>
      <c r="F110" s="584">
        <v>1600</v>
      </c>
      <c r="G110" s="172"/>
      <c r="H110" s="159"/>
      <c r="I110" s="159"/>
      <c r="J110" s="150"/>
      <c r="K110" s="150"/>
      <c r="L110" s="150"/>
      <c r="M110" s="150"/>
      <c r="N110" s="150"/>
      <c r="O110" s="21"/>
    </row>
    <row r="111" spans="1:15" ht="14.1" customHeight="1" x14ac:dyDescent="0.25">
      <c r="A111" s="156">
        <f t="shared" si="6"/>
        <v>99</v>
      </c>
      <c r="B111" s="283" t="s">
        <v>399</v>
      </c>
      <c r="C111" s="585">
        <f>D111+F111</f>
        <v>680</v>
      </c>
      <c r="D111" s="586"/>
      <c r="E111" s="550"/>
      <c r="F111" s="587">
        <v>680</v>
      </c>
      <c r="G111" s="172"/>
      <c r="H111" s="7"/>
      <c r="I111" s="4"/>
      <c r="J111" s="214"/>
      <c r="K111" s="150"/>
      <c r="L111" s="150"/>
      <c r="M111" s="150"/>
      <c r="N111" s="150"/>
      <c r="O111" s="21"/>
    </row>
    <row r="112" spans="1:15" ht="14.1" customHeight="1" thickBot="1" x14ac:dyDescent="0.3">
      <c r="A112" s="156">
        <f t="shared" si="6"/>
        <v>100</v>
      </c>
      <c r="B112" s="215" t="s">
        <v>186</v>
      </c>
      <c r="C112" s="570">
        <f t="shared" si="10"/>
        <v>166</v>
      </c>
      <c r="D112" s="571">
        <v>166</v>
      </c>
      <c r="E112" s="571"/>
      <c r="F112" s="588"/>
      <c r="G112" s="172"/>
      <c r="H112" s="177"/>
      <c r="I112" s="150"/>
      <c r="J112" s="150"/>
      <c r="K112" s="150"/>
      <c r="L112" s="150"/>
      <c r="M112" s="150"/>
      <c r="N112" s="150"/>
      <c r="O112" s="21"/>
    </row>
    <row r="113" spans="1:15" ht="14.1" customHeight="1" thickBot="1" x14ac:dyDescent="0.3">
      <c r="A113" s="156">
        <f t="shared" si="6"/>
        <v>101</v>
      </c>
      <c r="B113" s="184" t="s">
        <v>76</v>
      </c>
      <c r="C113" s="185">
        <f>C85</f>
        <v>2956.1750000000002</v>
      </c>
      <c r="D113" s="186">
        <f>D85</f>
        <v>1356.175</v>
      </c>
      <c r="E113" s="186">
        <f>E85</f>
        <v>0</v>
      </c>
      <c r="F113" s="216">
        <f>F85</f>
        <v>1600</v>
      </c>
      <c r="G113" s="217"/>
      <c r="H113" s="150"/>
      <c r="I113" s="150"/>
      <c r="J113" s="150"/>
      <c r="K113" s="150"/>
      <c r="L113" s="150"/>
      <c r="M113" s="150"/>
      <c r="N113" s="150"/>
      <c r="O113" s="21"/>
    </row>
    <row r="114" spans="1:15" ht="14.1" customHeight="1" thickBot="1" x14ac:dyDescent="0.3">
      <c r="A114" s="156">
        <f t="shared" si="6"/>
        <v>102</v>
      </c>
      <c r="B114" s="1025" t="s">
        <v>88</v>
      </c>
      <c r="C114" s="1026"/>
      <c r="D114" s="1026"/>
      <c r="E114" s="1026"/>
      <c r="F114" s="1027"/>
      <c r="G114" s="218"/>
      <c r="H114" s="150"/>
      <c r="I114" s="150"/>
      <c r="J114" s="150"/>
      <c r="K114" s="150"/>
      <c r="L114" s="150"/>
      <c r="M114" s="150"/>
      <c r="N114" s="150"/>
      <c r="O114" s="21"/>
    </row>
    <row r="115" spans="1:15" ht="14.1" customHeight="1" x14ac:dyDescent="0.25">
      <c r="A115" s="156">
        <f t="shared" si="6"/>
        <v>103</v>
      </c>
      <c r="B115" s="157" t="s">
        <v>90</v>
      </c>
      <c r="C115" s="589">
        <f>C116</f>
        <v>500</v>
      </c>
      <c r="D115" s="590">
        <f>D116</f>
        <v>0</v>
      </c>
      <c r="E115" s="590">
        <f>E116</f>
        <v>0</v>
      </c>
      <c r="F115" s="542">
        <f>F116</f>
        <v>500</v>
      </c>
      <c r="G115" s="189"/>
      <c r="H115" s="150"/>
      <c r="I115" s="150"/>
      <c r="J115" s="150"/>
      <c r="K115" s="150"/>
      <c r="L115" s="150"/>
      <c r="M115" s="150"/>
      <c r="N115" s="150"/>
      <c r="O115" s="21"/>
    </row>
    <row r="116" spans="1:15" ht="18.75" customHeight="1" thickBot="1" x14ac:dyDescent="0.3">
      <c r="A116" s="156">
        <f t="shared" si="6"/>
        <v>104</v>
      </c>
      <c r="B116" s="623" t="s">
        <v>187</v>
      </c>
      <c r="C116" s="570">
        <f>D116+F116</f>
        <v>500</v>
      </c>
      <c r="D116" s="571"/>
      <c r="E116" s="571"/>
      <c r="F116" s="588">
        <v>500</v>
      </c>
      <c r="G116" s="172"/>
      <c r="H116" s="176"/>
      <c r="I116" s="177"/>
      <c r="J116" s="150"/>
      <c r="K116" s="150"/>
      <c r="L116" s="150"/>
      <c r="M116" s="150"/>
      <c r="N116" s="150"/>
      <c r="O116" s="21"/>
    </row>
    <row r="117" spans="1:15" ht="14.1" customHeight="1" thickBot="1" x14ac:dyDescent="0.3">
      <c r="A117" s="156">
        <f t="shared" si="6"/>
        <v>105</v>
      </c>
      <c r="B117" s="622" t="s">
        <v>76</v>
      </c>
      <c r="C117" s="591">
        <f>C115</f>
        <v>500</v>
      </c>
      <c r="D117" s="186">
        <f>D115</f>
        <v>0</v>
      </c>
      <c r="E117" s="186">
        <f>E115</f>
        <v>0</v>
      </c>
      <c r="F117" s="592">
        <f>F115</f>
        <v>500</v>
      </c>
      <c r="G117" s="219"/>
      <c r="H117" s="150"/>
      <c r="I117" s="150"/>
      <c r="J117" s="150"/>
      <c r="K117" s="150"/>
      <c r="L117" s="150"/>
      <c r="M117" s="150"/>
      <c r="N117" s="150"/>
      <c r="O117" s="21"/>
    </row>
    <row r="118" spans="1:15" ht="14.1" customHeight="1" thickBot="1" x14ac:dyDescent="0.3">
      <c r="A118" s="156">
        <f t="shared" si="6"/>
        <v>106</v>
      </c>
      <c r="B118" s="1028" t="s">
        <v>108</v>
      </c>
      <c r="C118" s="1029"/>
      <c r="D118" s="1029"/>
      <c r="E118" s="1029"/>
      <c r="F118" s="1030"/>
      <c r="G118" s="220"/>
      <c r="H118" s="155"/>
      <c r="I118" s="150"/>
      <c r="J118" s="150"/>
      <c r="K118" s="150"/>
      <c r="L118" s="150"/>
      <c r="M118" s="150"/>
      <c r="N118" s="150"/>
      <c r="O118" s="21"/>
    </row>
    <row r="119" spans="1:15" ht="14.1" customHeight="1" x14ac:dyDescent="0.25">
      <c r="A119" s="156">
        <f t="shared" si="6"/>
        <v>107</v>
      </c>
      <c r="B119" s="627" t="s">
        <v>90</v>
      </c>
      <c r="C119" s="624">
        <f>C120+C121+C122+C123+C124+C125+C126+C127+C128+C129</f>
        <v>991.2</v>
      </c>
      <c r="D119" s="291">
        <f>D120+D121+D122+D123+D124+D125+D126+D127+D128+D129</f>
        <v>991.2</v>
      </c>
      <c r="E119" s="291">
        <f>E120+E121+E122+E123+E124+E125+E126+E127+E128+E129</f>
        <v>0</v>
      </c>
      <c r="F119" s="542">
        <f>F120+F121+F122+F123+F124+F125+F126+F127+F128+F129</f>
        <v>0</v>
      </c>
      <c r="G119" s="189"/>
      <c r="H119" s="150"/>
      <c r="I119" s="150"/>
      <c r="J119" s="150"/>
      <c r="K119" s="150"/>
      <c r="L119" s="150"/>
      <c r="M119" s="150"/>
      <c r="N119" s="150"/>
      <c r="O119" s="21"/>
    </row>
    <row r="120" spans="1:15" ht="14.1" customHeight="1" x14ac:dyDescent="0.25">
      <c r="A120" s="156">
        <f t="shared" si="6"/>
        <v>108</v>
      </c>
      <c r="B120" s="628" t="s">
        <v>188</v>
      </c>
      <c r="C120" s="625">
        <f t="shared" ref="C120:C133" si="11">D120+F120</f>
        <v>90</v>
      </c>
      <c r="D120" s="9">
        <v>90</v>
      </c>
      <c r="E120" s="9"/>
      <c r="F120" s="543"/>
      <c r="G120" s="172"/>
      <c r="H120" s="150"/>
      <c r="I120" s="150"/>
      <c r="J120" s="150"/>
      <c r="K120" s="150"/>
      <c r="L120" s="150"/>
      <c r="M120" s="150"/>
      <c r="N120" s="150"/>
      <c r="O120" s="21"/>
    </row>
    <row r="121" spans="1:15" ht="27.75" customHeight="1" x14ac:dyDescent="0.25">
      <c r="A121" s="156">
        <f t="shared" si="6"/>
        <v>109</v>
      </c>
      <c r="B121" s="629" t="s">
        <v>402</v>
      </c>
      <c r="C121" s="625">
        <f t="shared" si="11"/>
        <v>103.4</v>
      </c>
      <c r="D121" s="9">
        <v>103.4</v>
      </c>
      <c r="E121" s="9"/>
      <c r="F121" s="543"/>
      <c r="G121" s="172"/>
      <c r="H121" s="177"/>
      <c r="I121" s="150"/>
      <c r="J121" s="150"/>
      <c r="K121" s="150"/>
      <c r="L121" s="150"/>
      <c r="M121" s="150"/>
      <c r="N121" s="150"/>
      <c r="O121" s="21"/>
    </row>
    <row r="122" spans="1:15" ht="16.5" customHeight="1" x14ac:dyDescent="0.25">
      <c r="A122" s="156">
        <f t="shared" si="6"/>
        <v>110</v>
      </c>
      <c r="B122" s="630" t="s">
        <v>400</v>
      </c>
      <c r="C122" s="593">
        <f t="shared" si="11"/>
        <v>461.2</v>
      </c>
      <c r="D122" s="545">
        <v>461.2</v>
      </c>
      <c r="E122" s="545"/>
      <c r="F122" s="76"/>
      <c r="G122" s="172"/>
      <c r="H122" s="177"/>
      <c r="I122" s="150"/>
      <c r="J122" s="150"/>
      <c r="K122" s="150"/>
      <c r="L122" s="150"/>
      <c r="M122" s="150"/>
      <c r="N122" s="150"/>
      <c r="O122" s="21"/>
    </row>
    <row r="123" spans="1:15" ht="18.75" customHeight="1" x14ac:dyDescent="0.25">
      <c r="A123" s="156">
        <f t="shared" si="6"/>
        <v>111</v>
      </c>
      <c r="B123" s="630" t="s">
        <v>401</v>
      </c>
      <c r="C123" s="593">
        <f t="shared" si="11"/>
        <v>136.6</v>
      </c>
      <c r="D123" s="547">
        <v>136.6</v>
      </c>
      <c r="E123" s="547"/>
      <c r="F123" s="76"/>
      <c r="G123" s="172"/>
      <c r="H123" s="4"/>
      <c r="I123" s="150"/>
      <c r="J123" s="221"/>
      <c r="K123" s="150"/>
      <c r="L123" s="150"/>
      <c r="M123" s="150"/>
      <c r="N123" s="150"/>
      <c r="O123" s="21"/>
    </row>
    <row r="124" spans="1:15" ht="14.1" customHeight="1" x14ac:dyDescent="0.25">
      <c r="A124" s="156">
        <f t="shared" si="6"/>
        <v>112</v>
      </c>
      <c r="B124" s="630" t="s">
        <v>189</v>
      </c>
      <c r="C124" s="593">
        <f t="shared" si="11"/>
        <v>30</v>
      </c>
      <c r="D124" s="547">
        <v>30</v>
      </c>
      <c r="E124" s="547"/>
      <c r="F124" s="76"/>
      <c r="G124" s="172"/>
      <c r="H124" s="150"/>
      <c r="I124" s="150"/>
      <c r="J124" s="150"/>
      <c r="K124" s="150"/>
      <c r="L124" s="150"/>
      <c r="M124" s="150"/>
      <c r="N124" s="150"/>
      <c r="O124" s="21"/>
    </row>
    <row r="125" spans="1:15" ht="14.1" customHeight="1" x14ac:dyDescent="0.25">
      <c r="A125" s="156">
        <f t="shared" si="6"/>
        <v>113</v>
      </c>
      <c r="B125" s="630" t="s">
        <v>383</v>
      </c>
      <c r="C125" s="593">
        <f t="shared" si="11"/>
        <v>30</v>
      </c>
      <c r="D125" s="547">
        <v>30</v>
      </c>
      <c r="E125" s="547"/>
      <c r="F125" s="76"/>
      <c r="G125" s="172"/>
      <c r="H125" s="261"/>
      <c r="I125" s="150"/>
      <c r="J125" s="150"/>
      <c r="K125" s="150"/>
      <c r="L125" s="150"/>
      <c r="M125" s="150"/>
      <c r="N125" s="150"/>
      <c r="O125" s="21"/>
    </row>
    <row r="126" spans="1:15" ht="15" customHeight="1" x14ac:dyDescent="0.25">
      <c r="A126" s="156">
        <f t="shared" si="6"/>
        <v>114</v>
      </c>
      <c r="B126" s="630" t="s">
        <v>190</v>
      </c>
      <c r="C126" s="593">
        <f t="shared" si="11"/>
        <v>20</v>
      </c>
      <c r="D126" s="547">
        <v>20</v>
      </c>
      <c r="E126" s="547"/>
      <c r="F126" s="76"/>
      <c r="G126" s="172"/>
      <c r="H126" s="150"/>
      <c r="I126" s="150"/>
      <c r="J126" s="150"/>
      <c r="K126" s="150"/>
      <c r="L126" s="150"/>
      <c r="M126" s="150"/>
      <c r="N126" s="150"/>
      <c r="O126" s="21"/>
    </row>
    <row r="127" spans="1:15" ht="14.1" customHeight="1" x14ac:dyDescent="0.25">
      <c r="A127" s="156">
        <f t="shared" si="6"/>
        <v>115</v>
      </c>
      <c r="B127" s="630" t="s">
        <v>191</v>
      </c>
      <c r="C127" s="593">
        <f t="shared" si="11"/>
        <v>20</v>
      </c>
      <c r="D127" s="547">
        <v>20</v>
      </c>
      <c r="E127" s="547"/>
      <c r="F127" s="76"/>
      <c r="G127" s="172"/>
      <c r="H127" s="150"/>
      <c r="I127" s="150"/>
      <c r="J127" s="150"/>
      <c r="K127" s="150"/>
      <c r="L127" s="150"/>
      <c r="M127" s="150"/>
      <c r="N127" s="150"/>
      <c r="O127" s="21"/>
    </row>
    <row r="128" spans="1:15" ht="14.25" customHeight="1" x14ac:dyDescent="0.25">
      <c r="A128" s="156">
        <f t="shared" si="6"/>
        <v>116</v>
      </c>
      <c r="B128" s="630" t="s">
        <v>192</v>
      </c>
      <c r="C128" s="593">
        <f t="shared" si="11"/>
        <v>80</v>
      </c>
      <c r="D128" s="547">
        <v>80</v>
      </c>
      <c r="E128" s="547"/>
      <c r="F128" s="76"/>
      <c r="G128" s="172"/>
      <c r="H128" s="177"/>
      <c r="I128" s="177"/>
      <c r="J128" s="150"/>
      <c r="K128" s="150"/>
      <c r="L128" s="150"/>
      <c r="M128" s="150"/>
      <c r="N128" s="150"/>
      <c r="O128" s="21"/>
    </row>
    <row r="129" spans="1:15" ht="14.1" customHeight="1" x14ac:dyDescent="0.25">
      <c r="A129" s="156">
        <f t="shared" si="6"/>
        <v>117</v>
      </c>
      <c r="B129" s="631" t="s">
        <v>193</v>
      </c>
      <c r="C129" s="593">
        <f t="shared" si="11"/>
        <v>20</v>
      </c>
      <c r="D129" s="547">
        <v>20</v>
      </c>
      <c r="E129" s="547"/>
      <c r="F129" s="76"/>
      <c r="G129" s="172"/>
      <c r="H129" s="177"/>
      <c r="I129" s="150"/>
      <c r="J129" s="150"/>
      <c r="K129" s="150"/>
      <c r="L129" s="150"/>
      <c r="M129" s="150"/>
      <c r="N129" s="150"/>
      <c r="O129" s="21"/>
    </row>
    <row r="130" spans="1:15" ht="14.1" customHeight="1" x14ac:dyDescent="0.25">
      <c r="A130" s="156">
        <f t="shared" si="6"/>
        <v>118</v>
      </c>
      <c r="B130" s="632" t="s">
        <v>122</v>
      </c>
      <c r="C130" s="593">
        <f t="shared" si="11"/>
        <v>193</v>
      </c>
      <c r="D130" s="547">
        <v>193</v>
      </c>
      <c r="E130" s="547">
        <v>150.9</v>
      </c>
      <c r="F130" s="76"/>
      <c r="G130" s="172"/>
      <c r="H130" s="177"/>
      <c r="I130" s="150"/>
      <c r="J130" s="183"/>
      <c r="K130" s="150"/>
      <c r="L130" s="150"/>
      <c r="M130" s="150"/>
      <c r="N130" s="150"/>
      <c r="O130" s="21"/>
    </row>
    <row r="131" spans="1:15" ht="14.25" customHeight="1" x14ac:dyDescent="0.25">
      <c r="A131" s="156">
        <f t="shared" si="6"/>
        <v>119</v>
      </c>
      <c r="B131" s="633" t="s">
        <v>194</v>
      </c>
      <c r="C131" s="593">
        <f t="shared" si="11"/>
        <v>200.5</v>
      </c>
      <c r="D131" s="547">
        <v>200.5</v>
      </c>
      <c r="E131" s="547">
        <v>177.8</v>
      </c>
      <c r="F131" s="76"/>
      <c r="G131" s="222"/>
      <c r="H131" s="177"/>
      <c r="I131" s="150"/>
      <c r="J131" s="150"/>
      <c r="K131" s="150"/>
      <c r="L131" s="150"/>
      <c r="M131" s="178"/>
      <c r="N131" s="150"/>
      <c r="O131" s="21"/>
    </row>
    <row r="132" spans="1:15" ht="15" customHeight="1" x14ac:dyDescent="0.25">
      <c r="A132" s="156">
        <f t="shared" si="6"/>
        <v>120</v>
      </c>
      <c r="B132" s="634" t="s">
        <v>195</v>
      </c>
      <c r="C132" s="593">
        <f t="shared" si="11"/>
        <v>666.7</v>
      </c>
      <c r="D132" s="550">
        <v>666.7</v>
      </c>
      <c r="E132" s="550">
        <v>615.6</v>
      </c>
      <c r="F132" s="594"/>
      <c r="G132" s="172"/>
      <c r="H132" s="177"/>
      <c r="I132" s="150"/>
      <c r="J132" s="221"/>
      <c r="K132" s="223"/>
      <c r="L132" s="221"/>
      <c r="M132" s="150"/>
      <c r="N132" s="150"/>
      <c r="O132" s="21"/>
    </row>
    <row r="133" spans="1:15" ht="15.75" customHeight="1" thickBot="1" x14ac:dyDescent="0.3">
      <c r="A133" s="156">
        <f t="shared" si="6"/>
        <v>121</v>
      </c>
      <c r="B133" s="635" t="s">
        <v>196</v>
      </c>
      <c r="C133" s="626">
        <f t="shared" si="11"/>
        <v>344.4</v>
      </c>
      <c r="D133" s="571">
        <v>344.4</v>
      </c>
      <c r="E133" s="571">
        <v>309.7</v>
      </c>
      <c r="F133" s="560"/>
      <c r="G133" s="172"/>
      <c r="H133" s="177"/>
      <c r="I133" s="150"/>
      <c r="J133" s="150"/>
      <c r="K133" s="150"/>
      <c r="L133" s="150"/>
      <c r="M133" s="150"/>
      <c r="N133" s="150"/>
      <c r="O133" s="21"/>
    </row>
    <row r="134" spans="1:15" ht="14.1" customHeight="1" thickBot="1" x14ac:dyDescent="0.3">
      <c r="A134" s="156">
        <f t="shared" si="6"/>
        <v>122</v>
      </c>
      <c r="B134" s="224" t="s">
        <v>76</v>
      </c>
      <c r="C134" s="185">
        <f>C119+C131+C132+C133+C130</f>
        <v>2395.8000000000002</v>
      </c>
      <c r="D134" s="186">
        <f>D119+D131+D132+D133+D130</f>
        <v>2395.8000000000002</v>
      </c>
      <c r="E134" s="186">
        <f>E119+E131+E132+E133+E130</f>
        <v>1254.0000000000002</v>
      </c>
      <c r="F134" s="216">
        <f>F119+F131+F132+F133+F130</f>
        <v>0</v>
      </c>
      <c r="G134" s="187"/>
      <c r="H134" s="177"/>
      <c r="I134" s="150"/>
      <c r="J134" s="150"/>
      <c r="K134" s="150"/>
      <c r="L134" s="150"/>
      <c r="M134" s="150"/>
      <c r="N134" s="150"/>
      <c r="O134" s="21"/>
    </row>
    <row r="135" spans="1:15" ht="14.1" customHeight="1" thickBot="1" x14ac:dyDescent="0.3">
      <c r="A135" s="156">
        <f t="shared" si="6"/>
        <v>123</v>
      </c>
      <c r="B135" s="1031" t="s">
        <v>98</v>
      </c>
      <c r="C135" s="1032"/>
      <c r="D135" s="1032"/>
      <c r="E135" s="1032"/>
      <c r="F135" s="1033"/>
      <c r="G135" s="225"/>
      <c r="H135" s="155"/>
      <c r="I135" s="150"/>
      <c r="J135" s="150"/>
      <c r="K135" s="150"/>
      <c r="L135" s="150"/>
      <c r="M135" s="150"/>
      <c r="N135" s="150"/>
      <c r="O135" s="21"/>
    </row>
    <row r="136" spans="1:15" ht="14.1" customHeight="1" x14ac:dyDescent="0.25">
      <c r="A136" s="156">
        <f t="shared" si="6"/>
        <v>124</v>
      </c>
      <c r="B136" s="645" t="s">
        <v>123</v>
      </c>
      <c r="C136" s="637">
        <f t="shared" ref="C136:C165" si="12">D136+F136</f>
        <v>322</v>
      </c>
      <c r="D136" s="595">
        <v>322</v>
      </c>
      <c r="E136" s="596">
        <v>263</v>
      </c>
      <c r="F136" s="597"/>
      <c r="G136" s="226"/>
      <c r="H136" s="285"/>
      <c r="I136" s="150"/>
      <c r="J136" s="150"/>
      <c r="K136" s="150"/>
      <c r="L136" s="150"/>
      <c r="M136" s="150"/>
      <c r="N136" s="150"/>
      <c r="O136" s="21"/>
    </row>
    <row r="137" spans="1:15" ht="14.1" customHeight="1" x14ac:dyDescent="0.25">
      <c r="A137" s="156">
        <f t="shared" si="6"/>
        <v>125</v>
      </c>
      <c r="B137" s="646" t="s">
        <v>124</v>
      </c>
      <c r="C137" s="638">
        <f t="shared" si="12"/>
        <v>92.1</v>
      </c>
      <c r="D137" s="598">
        <v>92.1</v>
      </c>
      <c r="E137" s="599">
        <v>69.099999999999994</v>
      </c>
      <c r="F137" s="600"/>
      <c r="G137" s="172"/>
      <c r="H137" s="285"/>
      <c r="I137" s="150"/>
      <c r="J137" s="150"/>
      <c r="K137" s="150"/>
      <c r="L137" s="150"/>
      <c r="M137" s="150"/>
      <c r="N137" s="150"/>
      <c r="O137" s="21"/>
    </row>
    <row r="138" spans="1:15" ht="14.1" customHeight="1" x14ac:dyDescent="0.25">
      <c r="A138" s="156">
        <f t="shared" si="6"/>
        <v>126</v>
      </c>
      <c r="B138" s="646" t="s">
        <v>125</v>
      </c>
      <c r="C138" s="638">
        <f t="shared" si="12"/>
        <v>547.4</v>
      </c>
      <c r="D138" s="598">
        <v>547.4</v>
      </c>
      <c r="E138" s="599">
        <v>473.3</v>
      </c>
      <c r="F138" s="600"/>
      <c r="G138" s="172"/>
      <c r="H138" s="285"/>
      <c r="I138" s="150"/>
      <c r="J138" s="150"/>
      <c r="K138" s="150"/>
      <c r="L138" s="150"/>
      <c r="M138" s="150"/>
      <c r="N138" s="150"/>
      <c r="O138" s="21"/>
    </row>
    <row r="139" spans="1:15" ht="14.1" customHeight="1" x14ac:dyDescent="0.25">
      <c r="A139" s="156">
        <f t="shared" si="6"/>
        <v>127</v>
      </c>
      <c r="B139" s="646" t="s">
        <v>126</v>
      </c>
      <c r="C139" s="638">
        <f t="shared" si="12"/>
        <v>303</v>
      </c>
      <c r="D139" s="598">
        <v>303</v>
      </c>
      <c r="E139" s="599">
        <v>264</v>
      </c>
      <c r="F139" s="600"/>
      <c r="G139" s="172"/>
      <c r="H139" s="285"/>
      <c r="I139" s="150"/>
      <c r="J139" s="150"/>
      <c r="K139" s="150"/>
      <c r="L139" s="150"/>
      <c r="M139" s="150"/>
      <c r="N139" s="150"/>
      <c r="O139" s="21"/>
    </row>
    <row r="140" spans="1:15" ht="14.1" customHeight="1" x14ac:dyDescent="0.25">
      <c r="A140" s="156">
        <f t="shared" si="6"/>
        <v>128</v>
      </c>
      <c r="B140" s="646" t="s">
        <v>127</v>
      </c>
      <c r="C140" s="638">
        <f t="shared" si="12"/>
        <v>76.8</v>
      </c>
      <c r="D140" s="598">
        <v>76.8</v>
      </c>
      <c r="E140" s="599">
        <v>52.8</v>
      </c>
      <c r="F140" s="600"/>
      <c r="G140" s="172"/>
      <c r="H140" s="285"/>
      <c r="I140" s="150"/>
      <c r="J140" s="150"/>
      <c r="K140" s="150"/>
      <c r="L140" s="150"/>
      <c r="M140" s="150"/>
      <c r="N140" s="150"/>
      <c r="O140" s="21"/>
    </row>
    <row r="141" spans="1:15" ht="14.1" customHeight="1" x14ac:dyDescent="0.25">
      <c r="A141" s="156">
        <f t="shared" si="6"/>
        <v>129</v>
      </c>
      <c r="B141" s="646" t="s">
        <v>128</v>
      </c>
      <c r="C141" s="638">
        <f t="shared" si="12"/>
        <v>104.8</v>
      </c>
      <c r="D141" s="598">
        <v>104.8</v>
      </c>
      <c r="E141" s="599">
        <v>75.8</v>
      </c>
      <c r="F141" s="600"/>
      <c r="G141" s="172"/>
      <c r="H141" s="285"/>
      <c r="I141" s="150"/>
      <c r="J141" s="150"/>
      <c r="K141" s="150"/>
      <c r="L141" s="150"/>
      <c r="M141" s="150"/>
      <c r="N141" s="150"/>
      <c r="O141" s="21"/>
    </row>
    <row r="142" spans="1:15" ht="14.1" customHeight="1" x14ac:dyDescent="0.25">
      <c r="A142" s="156">
        <f t="shared" si="6"/>
        <v>130</v>
      </c>
      <c r="B142" s="646" t="s">
        <v>129</v>
      </c>
      <c r="C142" s="638">
        <f t="shared" si="12"/>
        <v>335.8</v>
      </c>
      <c r="D142" s="598">
        <v>335.8</v>
      </c>
      <c r="E142" s="599">
        <v>280</v>
      </c>
      <c r="F142" s="600"/>
      <c r="G142" s="172"/>
      <c r="H142" s="285"/>
      <c r="I142" s="150"/>
      <c r="J142" s="150"/>
      <c r="K142" s="150"/>
      <c r="L142" s="150"/>
      <c r="M142" s="150"/>
      <c r="N142" s="150"/>
      <c r="O142" s="21"/>
    </row>
    <row r="143" spans="1:15" ht="14.1" customHeight="1" x14ac:dyDescent="0.25">
      <c r="A143" s="156">
        <f t="shared" ref="A143:A172" si="13">+A142+1</f>
        <v>131</v>
      </c>
      <c r="B143" s="646" t="s">
        <v>130</v>
      </c>
      <c r="C143" s="638">
        <f t="shared" si="12"/>
        <v>127.3</v>
      </c>
      <c r="D143" s="598">
        <v>127.3</v>
      </c>
      <c r="E143" s="599">
        <v>101.2</v>
      </c>
      <c r="F143" s="600"/>
      <c r="G143" s="172"/>
      <c r="H143" s="285"/>
      <c r="I143" s="150"/>
      <c r="J143" s="150"/>
      <c r="K143" s="150"/>
      <c r="L143" s="150"/>
      <c r="M143" s="150"/>
      <c r="N143" s="150"/>
      <c r="O143" s="21"/>
    </row>
    <row r="144" spans="1:15" ht="14.1" customHeight="1" x14ac:dyDescent="0.25">
      <c r="A144" s="156">
        <f t="shared" si="13"/>
        <v>132</v>
      </c>
      <c r="B144" s="646" t="s">
        <v>197</v>
      </c>
      <c r="C144" s="638">
        <f t="shared" si="12"/>
        <v>293.3</v>
      </c>
      <c r="D144" s="598">
        <v>293.3</v>
      </c>
      <c r="E144" s="599">
        <v>249.6</v>
      </c>
      <c r="F144" s="600"/>
      <c r="G144" s="172"/>
      <c r="H144" s="285"/>
      <c r="I144" s="150"/>
      <c r="J144" s="150"/>
      <c r="K144" s="150"/>
      <c r="L144" s="150"/>
      <c r="M144" s="150"/>
      <c r="N144" s="150"/>
      <c r="O144" s="21"/>
    </row>
    <row r="145" spans="1:15" ht="14.1" customHeight="1" x14ac:dyDescent="0.25">
      <c r="A145" s="156">
        <f t="shared" si="13"/>
        <v>133</v>
      </c>
      <c r="B145" s="646" t="s">
        <v>132</v>
      </c>
      <c r="C145" s="638">
        <f t="shared" si="12"/>
        <v>446.3</v>
      </c>
      <c r="D145" s="598">
        <v>446.3</v>
      </c>
      <c r="E145" s="599">
        <v>383</v>
      </c>
      <c r="F145" s="600"/>
      <c r="G145" s="172"/>
      <c r="H145" s="285"/>
      <c r="I145" s="150"/>
      <c r="J145" s="150"/>
      <c r="K145" s="150"/>
      <c r="L145" s="150"/>
      <c r="M145" s="150"/>
      <c r="N145" s="150"/>
      <c r="O145" s="21"/>
    </row>
    <row r="146" spans="1:15" ht="14.1" customHeight="1" x14ac:dyDescent="0.25">
      <c r="A146" s="156">
        <f t="shared" si="13"/>
        <v>134</v>
      </c>
      <c r="B146" s="646" t="s">
        <v>102</v>
      </c>
      <c r="C146" s="638">
        <f t="shared" si="12"/>
        <v>295.39999999999998</v>
      </c>
      <c r="D146" s="598">
        <v>295.39999999999998</v>
      </c>
      <c r="E146" s="599">
        <v>171.8</v>
      </c>
      <c r="F146" s="600"/>
      <c r="G146" s="172"/>
      <c r="H146" s="285"/>
      <c r="I146" s="150"/>
      <c r="J146" s="150"/>
      <c r="K146" s="150"/>
      <c r="L146" s="150"/>
      <c r="M146" s="150"/>
      <c r="N146" s="150"/>
      <c r="O146" s="21"/>
    </row>
    <row r="147" spans="1:15" ht="14.1" customHeight="1" x14ac:dyDescent="0.25">
      <c r="A147" s="156">
        <f t="shared" si="13"/>
        <v>135</v>
      </c>
      <c r="B147" s="646" t="s">
        <v>133</v>
      </c>
      <c r="C147" s="638">
        <f t="shared" si="12"/>
        <v>185.1</v>
      </c>
      <c r="D147" s="598">
        <v>185.1</v>
      </c>
      <c r="E147" s="599">
        <v>142.1</v>
      </c>
      <c r="F147" s="600"/>
      <c r="G147" s="172"/>
      <c r="H147" s="285"/>
      <c r="I147" s="150"/>
      <c r="J147" s="150"/>
      <c r="K147" s="150"/>
      <c r="L147" s="150"/>
      <c r="M147" s="150"/>
      <c r="N147" s="150"/>
      <c r="O147" s="21"/>
    </row>
    <row r="148" spans="1:15" ht="14.1" customHeight="1" x14ac:dyDescent="0.25">
      <c r="A148" s="156">
        <f t="shared" si="13"/>
        <v>136</v>
      </c>
      <c r="B148" s="646" t="s">
        <v>134</v>
      </c>
      <c r="C148" s="638">
        <f t="shared" si="12"/>
        <v>257.39999999999998</v>
      </c>
      <c r="D148" s="598">
        <v>257.39999999999998</v>
      </c>
      <c r="E148" s="599">
        <v>201.6</v>
      </c>
      <c r="F148" s="600"/>
      <c r="G148" s="177"/>
      <c r="H148" s="285"/>
      <c r="I148" s="150"/>
      <c r="J148" s="150"/>
      <c r="K148" s="150"/>
      <c r="L148" s="150"/>
      <c r="M148" s="150"/>
      <c r="N148" s="150"/>
      <c r="O148" s="21"/>
    </row>
    <row r="149" spans="1:15" ht="14.1" customHeight="1" x14ac:dyDescent="0.25">
      <c r="A149" s="156">
        <f t="shared" si="13"/>
        <v>137</v>
      </c>
      <c r="B149" s="646" t="s">
        <v>135</v>
      </c>
      <c r="C149" s="638">
        <f t="shared" si="12"/>
        <v>210.5</v>
      </c>
      <c r="D149" s="598">
        <v>210.5</v>
      </c>
      <c r="E149" s="599">
        <v>163.19999999999999</v>
      </c>
      <c r="F149" s="600"/>
      <c r="G149" s="172"/>
      <c r="H149" s="285"/>
      <c r="I149" s="150"/>
      <c r="J149" s="150"/>
      <c r="K149" s="150"/>
      <c r="L149" s="150"/>
      <c r="M149" s="150"/>
      <c r="N149" s="150"/>
      <c r="O149" s="21"/>
    </row>
    <row r="150" spans="1:15" ht="14.1" customHeight="1" x14ac:dyDescent="0.25">
      <c r="A150" s="156">
        <f t="shared" si="13"/>
        <v>138</v>
      </c>
      <c r="B150" s="646" t="s">
        <v>105</v>
      </c>
      <c r="C150" s="638">
        <f t="shared" si="12"/>
        <v>365.9</v>
      </c>
      <c r="D150" s="598">
        <v>365.9</v>
      </c>
      <c r="E150" s="599">
        <v>281.3</v>
      </c>
      <c r="F150" s="600"/>
      <c r="G150" s="172"/>
      <c r="H150" s="285"/>
      <c r="I150" s="150"/>
      <c r="J150" s="150"/>
      <c r="K150" s="150"/>
      <c r="L150" s="150"/>
      <c r="M150" s="150"/>
      <c r="N150" s="150"/>
      <c r="O150" s="21"/>
    </row>
    <row r="151" spans="1:15" ht="14.1" customHeight="1" x14ac:dyDescent="0.25">
      <c r="A151" s="156">
        <f t="shared" si="13"/>
        <v>139</v>
      </c>
      <c r="B151" s="646" t="s">
        <v>136</v>
      </c>
      <c r="C151" s="638">
        <f t="shared" si="12"/>
        <v>282.89999999999998</v>
      </c>
      <c r="D151" s="598">
        <v>282.89999999999998</v>
      </c>
      <c r="E151" s="599">
        <v>182.4</v>
      </c>
      <c r="F151" s="600"/>
      <c r="G151" s="172"/>
      <c r="H151" s="285"/>
      <c r="I151" s="150"/>
      <c r="J151" s="150"/>
      <c r="K151" s="150"/>
      <c r="L151" s="150"/>
      <c r="M151" s="150"/>
      <c r="N151" s="150"/>
      <c r="O151" s="21"/>
    </row>
    <row r="152" spans="1:15" ht="14.1" customHeight="1" x14ac:dyDescent="0.25">
      <c r="A152" s="156">
        <f t="shared" si="13"/>
        <v>140</v>
      </c>
      <c r="B152" s="647" t="s">
        <v>137</v>
      </c>
      <c r="C152" s="638">
        <f t="shared" si="12"/>
        <v>126.8</v>
      </c>
      <c r="D152" s="598">
        <v>126.8</v>
      </c>
      <c r="E152" s="599">
        <v>100.8</v>
      </c>
      <c r="F152" s="600"/>
      <c r="G152" s="172"/>
      <c r="H152" s="285"/>
      <c r="I152" s="150"/>
      <c r="J152" s="150"/>
      <c r="K152" s="150"/>
      <c r="L152" s="150"/>
      <c r="M152" s="150"/>
      <c r="N152" s="150"/>
      <c r="O152" s="21"/>
    </row>
    <row r="153" spans="1:15" ht="14.1" customHeight="1" x14ac:dyDescent="0.25">
      <c r="A153" s="156">
        <f t="shared" si="13"/>
        <v>141</v>
      </c>
      <c r="B153" s="630" t="s">
        <v>138</v>
      </c>
      <c r="C153" s="638">
        <f t="shared" si="12"/>
        <v>238.8</v>
      </c>
      <c r="D153" s="598">
        <v>238.8</v>
      </c>
      <c r="E153" s="599">
        <v>172.8</v>
      </c>
      <c r="F153" s="600"/>
      <c r="G153" s="172"/>
      <c r="H153" s="285"/>
      <c r="I153" s="150"/>
      <c r="J153" s="150"/>
      <c r="K153" s="150"/>
      <c r="L153" s="150"/>
      <c r="M153" s="150"/>
      <c r="N153" s="150"/>
      <c r="O153" s="21"/>
    </row>
    <row r="154" spans="1:15" ht="14.1" customHeight="1" x14ac:dyDescent="0.25">
      <c r="A154" s="156">
        <f t="shared" si="13"/>
        <v>142</v>
      </c>
      <c r="B154" s="646" t="s">
        <v>139</v>
      </c>
      <c r="C154" s="638">
        <f t="shared" si="12"/>
        <v>383.7</v>
      </c>
      <c r="D154" s="598">
        <v>383.7</v>
      </c>
      <c r="E154" s="599">
        <v>284.2</v>
      </c>
      <c r="F154" s="600"/>
      <c r="G154" s="172"/>
      <c r="H154" s="285"/>
      <c r="I154" s="150"/>
      <c r="J154" s="150"/>
      <c r="K154" s="150"/>
      <c r="L154" s="150"/>
      <c r="M154" s="150"/>
      <c r="N154" s="150"/>
      <c r="O154" s="21"/>
    </row>
    <row r="155" spans="1:15" ht="14.1" customHeight="1" x14ac:dyDescent="0.25">
      <c r="A155" s="156">
        <f t="shared" si="13"/>
        <v>143</v>
      </c>
      <c r="B155" s="646" t="s">
        <v>140</v>
      </c>
      <c r="C155" s="638">
        <f t="shared" si="12"/>
        <v>211.3</v>
      </c>
      <c r="D155" s="598">
        <v>211.3</v>
      </c>
      <c r="E155" s="599">
        <v>161.30000000000001</v>
      </c>
      <c r="F155" s="600"/>
      <c r="G155" s="172"/>
      <c r="H155" s="285"/>
      <c r="I155" s="183"/>
      <c r="J155" s="183"/>
      <c r="K155" s="150"/>
      <c r="L155" s="150"/>
      <c r="M155" s="150"/>
      <c r="N155" s="150"/>
      <c r="O155" s="21"/>
    </row>
    <row r="156" spans="1:15" ht="14.1" customHeight="1" x14ac:dyDescent="0.25">
      <c r="A156" s="156">
        <f t="shared" si="13"/>
        <v>144</v>
      </c>
      <c r="B156" s="630" t="s">
        <v>141</v>
      </c>
      <c r="C156" s="638">
        <f t="shared" si="12"/>
        <v>324.5</v>
      </c>
      <c r="D156" s="598">
        <v>324.5</v>
      </c>
      <c r="E156" s="598">
        <v>227.5</v>
      </c>
      <c r="F156" s="601"/>
      <c r="G156" s="172"/>
      <c r="H156" s="285"/>
      <c r="I156" s="150"/>
      <c r="J156" s="150"/>
      <c r="K156" s="150"/>
      <c r="L156" s="150"/>
      <c r="M156" s="150"/>
      <c r="N156" s="150"/>
      <c r="O156" s="21"/>
    </row>
    <row r="157" spans="1:15" ht="14.1" customHeight="1" x14ac:dyDescent="0.25">
      <c r="A157" s="156">
        <f t="shared" si="13"/>
        <v>145</v>
      </c>
      <c r="B157" s="646" t="s">
        <v>104</v>
      </c>
      <c r="C157" s="638">
        <f t="shared" si="12"/>
        <v>330.2</v>
      </c>
      <c r="D157" s="598">
        <v>330.2</v>
      </c>
      <c r="E157" s="598">
        <v>239</v>
      </c>
      <c r="F157" s="601"/>
      <c r="G157" s="172"/>
      <c r="H157" s="285"/>
      <c r="I157" s="150"/>
      <c r="J157" s="150"/>
      <c r="K157" s="150"/>
      <c r="L157" s="150"/>
      <c r="M157" s="150"/>
      <c r="N157" s="150"/>
      <c r="O157" s="21"/>
    </row>
    <row r="158" spans="1:15" ht="14.1" customHeight="1" x14ac:dyDescent="0.25">
      <c r="A158" s="156">
        <f t="shared" si="13"/>
        <v>146</v>
      </c>
      <c r="B158" s="630" t="s">
        <v>142</v>
      </c>
      <c r="C158" s="638">
        <f t="shared" si="12"/>
        <v>423.3</v>
      </c>
      <c r="D158" s="598">
        <v>423.3</v>
      </c>
      <c r="E158" s="598">
        <v>345.6</v>
      </c>
      <c r="F158" s="601"/>
      <c r="G158" s="172"/>
      <c r="H158" s="285"/>
      <c r="I158" s="150"/>
      <c r="J158" s="150"/>
      <c r="K158" s="150"/>
      <c r="L158" s="150"/>
      <c r="M158" s="150"/>
      <c r="N158" s="150"/>
      <c r="O158" s="21"/>
    </row>
    <row r="159" spans="1:15" ht="14.1" customHeight="1" x14ac:dyDescent="0.25">
      <c r="A159" s="156">
        <f t="shared" si="13"/>
        <v>147</v>
      </c>
      <c r="B159" s="646" t="s">
        <v>143</v>
      </c>
      <c r="C159" s="638">
        <f t="shared" si="12"/>
        <v>119.8</v>
      </c>
      <c r="D159" s="598">
        <v>119.8</v>
      </c>
      <c r="E159" s="598">
        <v>101.8</v>
      </c>
      <c r="F159" s="601"/>
      <c r="G159" s="172"/>
      <c r="H159" s="285"/>
      <c r="I159" s="150"/>
      <c r="J159" s="150"/>
      <c r="K159" s="150"/>
      <c r="L159" s="150"/>
      <c r="M159" s="150"/>
      <c r="N159" s="150"/>
      <c r="O159" s="21"/>
    </row>
    <row r="160" spans="1:15" ht="12.75" customHeight="1" x14ac:dyDescent="0.25">
      <c r="A160" s="156">
        <f t="shared" si="13"/>
        <v>148</v>
      </c>
      <c r="B160" s="647" t="s">
        <v>198</v>
      </c>
      <c r="C160" s="638">
        <f t="shared" si="12"/>
        <v>134.69999999999999</v>
      </c>
      <c r="D160" s="598">
        <v>134.69999999999999</v>
      </c>
      <c r="E160" s="598">
        <v>91.2</v>
      </c>
      <c r="F160" s="601"/>
      <c r="G160" s="172"/>
      <c r="H160" s="285"/>
      <c r="I160" s="150"/>
      <c r="J160" s="150"/>
      <c r="K160" s="150"/>
      <c r="L160" s="150"/>
      <c r="M160" s="150"/>
      <c r="N160" s="150"/>
      <c r="O160" s="21"/>
    </row>
    <row r="161" spans="1:15" ht="15.75" customHeight="1" x14ac:dyDescent="0.25">
      <c r="A161" s="156">
        <f t="shared" si="13"/>
        <v>149</v>
      </c>
      <c r="B161" s="631" t="s">
        <v>103</v>
      </c>
      <c r="C161" s="638">
        <f t="shared" si="12"/>
        <v>46.6</v>
      </c>
      <c r="D161" s="598">
        <v>46.6</v>
      </c>
      <c r="E161" s="598">
        <v>35.5</v>
      </c>
      <c r="F161" s="601"/>
      <c r="G161" s="172"/>
      <c r="H161" s="285"/>
      <c r="I161" s="150"/>
      <c r="J161" s="150"/>
      <c r="K161" s="150"/>
      <c r="L161" s="150"/>
      <c r="M161" s="150"/>
      <c r="N161" s="150"/>
      <c r="O161" s="21"/>
    </row>
    <row r="162" spans="1:15" ht="14.1" customHeight="1" x14ac:dyDescent="0.25">
      <c r="A162" s="156">
        <f t="shared" si="13"/>
        <v>150</v>
      </c>
      <c r="B162" s="647" t="s">
        <v>145</v>
      </c>
      <c r="C162" s="638">
        <f t="shared" si="12"/>
        <v>230.4</v>
      </c>
      <c r="D162" s="598">
        <v>230.4</v>
      </c>
      <c r="E162" s="598">
        <v>187.6</v>
      </c>
      <c r="F162" s="601"/>
      <c r="G162" s="222"/>
      <c r="H162" s="285"/>
      <c r="I162" s="256"/>
      <c r="J162" s="150"/>
      <c r="K162" s="150"/>
      <c r="L162" s="150"/>
      <c r="M162" s="150"/>
      <c r="N162" s="150"/>
      <c r="O162" s="21"/>
    </row>
    <row r="163" spans="1:15" ht="14.1" customHeight="1" x14ac:dyDescent="0.25">
      <c r="A163" s="156">
        <f t="shared" si="13"/>
        <v>151</v>
      </c>
      <c r="B163" s="630" t="s">
        <v>106</v>
      </c>
      <c r="C163" s="638">
        <f t="shared" si="12"/>
        <v>238.9</v>
      </c>
      <c r="D163" s="598">
        <v>238.9</v>
      </c>
      <c r="E163" s="598">
        <v>221.8</v>
      </c>
      <c r="F163" s="601"/>
      <c r="G163" s="172"/>
      <c r="H163" s="285"/>
      <c r="I163" s="150"/>
      <c r="J163" s="150"/>
      <c r="K163" s="150"/>
      <c r="L163" s="150"/>
      <c r="M163" s="150"/>
      <c r="N163" s="150"/>
      <c r="O163" s="21"/>
    </row>
    <row r="164" spans="1:15" ht="14.1" customHeight="1" x14ac:dyDescent="0.25">
      <c r="A164" s="156">
        <f t="shared" si="13"/>
        <v>152</v>
      </c>
      <c r="B164" s="630" t="s">
        <v>107</v>
      </c>
      <c r="C164" s="638">
        <f t="shared" si="12"/>
        <v>465.6</v>
      </c>
      <c r="D164" s="598">
        <v>465.6</v>
      </c>
      <c r="E164" s="598">
        <v>426.2</v>
      </c>
      <c r="F164" s="602"/>
      <c r="G164" s="172"/>
      <c r="H164" s="285"/>
      <c r="I164" s="150"/>
      <c r="J164" s="150"/>
      <c r="K164" s="150"/>
      <c r="L164" s="150"/>
      <c r="M164" s="150"/>
      <c r="N164" s="150"/>
      <c r="O164" s="21"/>
    </row>
    <row r="165" spans="1:15" ht="25.5" customHeight="1" x14ac:dyDescent="0.25">
      <c r="A165" s="156">
        <f t="shared" si="13"/>
        <v>153</v>
      </c>
      <c r="B165" s="647" t="s">
        <v>146</v>
      </c>
      <c r="C165" s="639">
        <f t="shared" si="12"/>
        <v>62</v>
      </c>
      <c r="D165" s="598">
        <v>62</v>
      </c>
      <c r="E165" s="598">
        <v>47</v>
      </c>
      <c r="F165" s="601"/>
      <c r="G165" s="172"/>
      <c r="H165" s="285"/>
      <c r="I165" s="150"/>
      <c r="J165" s="150"/>
      <c r="K165" s="150"/>
      <c r="L165" s="150"/>
      <c r="M165" s="150"/>
      <c r="N165" s="150"/>
      <c r="O165" s="21"/>
    </row>
    <row r="166" spans="1:15" ht="14.1" customHeight="1" x14ac:dyDescent="0.25">
      <c r="A166" s="156">
        <f t="shared" si="13"/>
        <v>154</v>
      </c>
      <c r="B166" s="643" t="s">
        <v>90</v>
      </c>
      <c r="C166" s="640">
        <f>C167+C168+C169+C170</f>
        <v>542</v>
      </c>
      <c r="D166" s="636">
        <f>D167+D168+D169+D170</f>
        <v>542</v>
      </c>
      <c r="E166" s="92">
        <f t="shared" ref="E166:F166" si="14">E167+E168+E169+E170</f>
        <v>0</v>
      </c>
      <c r="F166" s="603">
        <f t="shared" si="14"/>
        <v>0</v>
      </c>
      <c r="G166" s="227"/>
      <c r="H166" s="284"/>
      <c r="I166" s="150"/>
      <c r="J166" s="150"/>
      <c r="K166" s="150"/>
      <c r="L166" s="150"/>
      <c r="M166" s="150"/>
      <c r="N166" s="150"/>
      <c r="O166" s="21"/>
    </row>
    <row r="167" spans="1:15" ht="26.25" customHeight="1" x14ac:dyDescent="0.25">
      <c r="A167" s="156">
        <f t="shared" si="13"/>
        <v>155</v>
      </c>
      <c r="B167" s="254" t="s">
        <v>202</v>
      </c>
      <c r="C167" s="641">
        <v>60</v>
      </c>
      <c r="D167" s="9">
        <v>60</v>
      </c>
      <c r="E167" s="604"/>
      <c r="F167" s="605"/>
      <c r="G167" s="227"/>
      <c r="H167" s="227"/>
      <c r="I167" s="177"/>
      <c r="J167" s="177"/>
      <c r="K167" s="150"/>
      <c r="L167" s="150"/>
      <c r="M167" s="150"/>
      <c r="N167" s="150"/>
      <c r="O167" s="21"/>
    </row>
    <row r="168" spans="1:15" ht="14.25" customHeight="1" x14ac:dyDescent="0.25">
      <c r="A168" s="156">
        <f t="shared" si="13"/>
        <v>156</v>
      </c>
      <c r="B168" s="254" t="s">
        <v>203</v>
      </c>
      <c r="C168" s="641">
        <v>220</v>
      </c>
      <c r="D168" s="9">
        <v>220</v>
      </c>
      <c r="E168" s="604"/>
      <c r="F168" s="606"/>
      <c r="G168" s="190"/>
      <c r="H168" s="177"/>
      <c r="I168" s="150"/>
      <c r="J168" s="150"/>
      <c r="K168" s="150"/>
      <c r="L168" s="150"/>
      <c r="M168" s="150"/>
      <c r="N168" s="150"/>
      <c r="O168" s="21"/>
    </row>
    <row r="169" spans="1:15" ht="14.25" customHeight="1" x14ac:dyDescent="0.25">
      <c r="A169" s="156">
        <f t="shared" si="13"/>
        <v>157</v>
      </c>
      <c r="B169" s="254" t="s">
        <v>205</v>
      </c>
      <c r="C169" s="641">
        <v>42</v>
      </c>
      <c r="D169" s="9">
        <v>42</v>
      </c>
      <c r="E169" s="604"/>
      <c r="F169" s="606"/>
      <c r="G169" s="190"/>
      <c r="H169" s="177"/>
      <c r="I169" s="150"/>
      <c r="J169" s="150"/>
      <c r="K169" s="150"/>
      <c r="L169" s="150"/>
      <c r="M169" s="150"/>
      <c r="N169" s="150"/>
      <c r="O169" s="21"/>
    </row>
    <row r="170" spans="1:15" ht="14.25" customHeight="1" x14ac:dyDescent="0.25">
      <c r="A170" s="156">
        <f t="shared" si="13"/>
        <v>158</v>
      </c>
      <c r="B170" s="254" t="s">
        <v>336</v>
      </c>
      <c r="C170" s="641">
        <v>220</v>
      </c>
      <c r="D170" s="9">
        <v>220</v>
      </c>
      <c r="E170" s="604"/>
      <c r="F170" s="606"/>
      <c r="G170" s="190"/>
      <c r="H170" s="177"/>
      <c r="I170" s="150"/>
      <c r="J170" s="150"/>
      <c r="K170" s="150"/>
      <c r="L170" s="150"/>
      <c r="M170" s="150"/>
      <c r="N170" s="150"/>
      <c r="O170" s="21"/>
    </row>
    <row r="171" spans="1:15" ht="14.1" customHeight="1" thickBot="1" x14ac:dyDescent="0.3">
      <c r="A171" s="156">
        <f t="shared" si="13"/>
        <v>159</v>
      </c>
      <c r="B171" s="622" t="s">
        <v>76</v>
      </c>
      <c r="C171" s="644">
        <f>SUM(C136:C170)-C166</f>
        <v>8124.6</v>
      </c>
      <c r="D171" s="642">
        <f>SUM(D136:D170)-D166</f>
        <v>8124.6</v>
      </c>
      <c r="E171" s="607">
        <f>SUM(E136:E170)</f>
        <v>5996.5000000000018</v>
      </c>
      <c r="F171" s="608">
        <f>F136+F137+F138+F139+F140+F141+F142+F143+F144+F145+F146+F147+F148+F149+F150+F151+F152+F153+F154+F155+F156+F157+F158+F159+F160+F161+F162+F163+F164+F165+F166</f>
        <v>0</v>
      </c>
      <c r="G171" s="189"/>
      <c r="H171" s="150"/>
      <c r="I171" s="150"/>
      <c r="J171" s="150"/>
      <c r="K171" s="150"/>
      <c r="L171" s="150"/>
      <c r="M171" s="150"/>
      <c r="N171" s="150"/>
      <c r="O171" s="21"/>
    </row>
    <row r="172" spans="1:15" ht="14.1" customHeight="1" thickBot="1" x14ac:dyDescent="0.3">
      <c r="A172" s="156">
        <f t="shared" si="13"/>
        <v>160</v>
      </c>
      <c r="B172" s="228" t="s">
        <v>4</v>
      </c>
      <c r="C172" s="229">
        <f>C53+C67+C83+C113+C117+C134+C171</f>
        <v>28417.523999999998</v>
      </c>
      <c r="D172" s="230">
        <f>D53+D67+D83+D113+D117+D134+D171</f>
        <v>24107.124000000003</v>
      </c>
      <c r="E172" s="230">
        <f>E53+E67+E83+E113+E117+E134+E171</f>
        <v>11778.900000000001</v>
      </c>
      <c r="F172" s="71">
        <f>F53+F67+F83+F113+F117+F134+F171</f>
        <v>4310.3999999999996</v>
      </c>
      <c r="G172" s="231"/>
      <c r="H172" s="232"/>
      <c r="I172" s="150"/>
      <c r="J172" s="150"/>
      <c r="K172" s="150"/>
      <c r="L172" s="150"/>
      <c r="M172" s="150"/>
      <c r="N172" s="150"/>
      <c r="O172" s="21"/>
    </row>
    <row r="173" spans="1:15" x14ac:dyDescent="0.25">
      <c r="B173" s="233"/>
      <c r="C173" s="609"/>
      <c r="D173" s="610"/>
      <c r="E173" s="610"/>
      <c r="F173" s="610"/>
      <c r="G173" s="21"/>
      <c r="H173" s="183"/>
      <c r="I173" s="150"/>
      <c r="J173" s="150"/>
      <c r="K173" s="150"/>
      <c r="L173" s="150"/>
      <c r="M173" s="150"/>
      <c r="N173" s="150"/>
      <c r="O173" s="21"/>
    </row>
    <row r="174" spans="1:15" x14ac:dyDescent="0.25">
      <c r="B174" s="244"/>
      <c r="C174" s="611"/>
    </row>
    <row r="176" spans="1:15" ht="15.75" x14ac:dyDescent="0.25">
      <c r="C176" s="612"/>
    </row>
  </sheetData>
  <mergeCells count="17">
    <mergeCell ref="A6:F6"/>
    <mergeCell ref="A7:F7"/>
    <mergeCell ref="A10:A12"/>
    <mergeCell ref="B10:B12"/>
    <mergeCell ref="C10:C12"/>
    <mergeCell ref="D10:F10"/>
    <mergeCell ref="D11:E11"/>
    <mergeCell ref="B114:F114"/>
    <mergeCell ref="B118:F118"/>
    <mergeCell ref="B135:F135"/>
    <mergeCell ref="G11:J11"/>
    <mergeCell ref="K11:L11"/>
    <mergeCell ref="B13:F13"/>
    <mergeCell ref="B54:F54"/>
    <mergeCell ref="B68:F68"/>
    <mergeCell ref="B84:F84"/>
    <mergeCell ref="F11:F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Normal="100" workbookViewId="0">
      <selection activeCell="D1" sqref="D1:D4"/>
    </sheetView>
  </sheetViews>
  <sheetFormatPr defaultRowHeight="15" x14ac:dyDescent="0.25"/>
  <cols>
    <col min="1" max="1" width="2.85546875" style="11" customWidth="1"/>
    <col min="2" max="2" width="36.140625" style="11" customWidth="1"/>
    <col min="3" max="3" width="19.5703125" style="11" customWidth="1"/>
    <col min="4" max="4" width="10.28515625" style="11" customWidth="1"/>
    <col min="5" max="5" width="10.42578125" style="11" customWidth="1"/>
    <col min="6" max="6" width="10.28515625" style="11" bestFit="1" customWidth="1"/>
    <col min="7" max="7" width="9.140625" style="11"/>
    <col min="8" max="8" width="5.140625" style="11" customWidth="1"/>
    <col min="9" max="9" width="21" style="11" customWidth="1"/>
    <col min="10" max="10" width="8.5703125" style="11" customWidth="1"/>
    <col min="11" max="11" width="9.140625" style="11" customWidth="1"/>
    <col min="12" max="12" width="10.7109375" style="11" customWidth="1"/>
    <col min="13" max="13" width="5.140625" style="11" customWidth="1"/>
    <col min="14" max="14" width="45" style="11" customWidth="1"/>
    <col min="15" max="255" width="9.140625" style="11"/>
    <col min="256" max="256" width="2.85546875" style="11" customWidth="1"/>
    <col min="257" max="257" width="36.140625" style="11" customWidth="1"/>
    <col min="258" max="258" width="19.5703125" style="11" customWidth="1"/>
    <col min="259" max="259" width="10.28515625" style="11" customWidth="1"/>
    <col min="260" max="260" width="10.42578125" style="11" customWidth="1"/>
    <col min="261" max="262" width="9.140625" style="11"/>
    <col min="263" max="263" width="12.7109375" style="11" customWidth="1"/>
    <col min="264" max="511" width="9.140625" style="11"/>
    <col min="512" max="512" width="2.85546875" style="11" customWidth="1"/>
    <col min="513" max="513" width="36.140625" style="11" customWidth="1"/>
    <col min="514" max="514" width="19.5703125" style="11" customWidth="1"/>
    <col min="515" max="515" width="10.28515625" style="11" customWidth="1"/>
    <col min="516" max="516" width="10.42578125" style="11" customWidth="1"/>
    <col min="517" max="518" width="9.140625" style="11"/>
    <col min="519" max="519" width="12.7109375" style="11" customWidth="1"/>
    <col min="520" max="767" width="9.140625" style="11"/>
    <col min="768" max="768" width="2.85546875" style="11" customWidth="1"/>
    <col min="769" max="769" width="36.140625" style="11" customWidth="1"/>
    <col min="770" max="770" width="19.5703125" style="11" customWidth="1"/>
    <col min="771" max="771" width="10.28515625" style="11" customWidth="1"/>
    <col min="772" max="772" width="10.42578125" style="11" customWidth="1"/>
    <col min="773" max="774" width="9.140625" style="11"/>
    <col min="775" max="775" width="12.7109375" style="11" customWidth="1"/>
    <col min="776" max="1023" width="9.140625" style="11"/>
    <col min="1024" max="1024" width="2.85546875" style="11" customWidth="1"/>
    <col min="1025" max="1025" width="36.140625" style="11" customWidth="1"/>
    <col min="1026" max="1026" width="19.5703125" style="11" customWidth="1"/>
    <col min="1027" max="1027" width="10.28515625" style="11" customWidth="1"/>
    <col min="1028" max="1028" width="10.42578125" style="11" customWidth="1"/>
    <col min="1029" max="1030" width="9.140625" style="11"/>
    <col min="1031" max="1031" width="12.7109375" style="11" customWidth="1"/>
    <col min="1032" max="1279" width="9.140625" style="11"/>
    <col min="1280" max="1280" width="2.85546875" style="11" customWidth="1"/>
    <col min="1281" max="1281" width="36.140625" style="11" customWidth="1"/>
    <col min="1282" max="1282" width="19.5703125" style="11" customWidth="1"/>
    <col min="1283" max="1283" width="10.28515625" style="11" customWidth="1"/>
    <col min="1284" max="1284" width="10.42578125" style="11" customWidth="1"/>
    <col min="1285" max="1286" width="9.140625" style="11"/>
    <col min="1287" max="1287" width="12.7109375" style="11" customWidth="1"/>
    <col min="1288" max="1535" width="9.140625" style="11"/>
    <col min="1536" max="1536" width="2.85546875" style="11" customWidth="1"/>
    <col min="1537" max="1537" width="36.140625" style="11" customWidth="1"/>
    <col min="1538" max="1538" width="19.5703125" style="11" customWidth="1"/>
    <col min="1539" max="1539" width="10.28515625" style="11" customWidth="1"/>
    <col min="1540" max="1540" width="10.42578125" style="11" customWidth="1"/>
    <col min="1541" max="1542" width="9.140625" style="11"/>
    <col min="1543" max="1543" width="12.7109375" style="11" customWidth="1"/>
    <col min="1544" max="1791" width="9.140625" style="11"/>
    <col min="1792" max="1792" width="2.85546875" style="11" customWidth="1"/>
    <col min="1793" max="1793" width="36.140625" style="11" customWidth="1"/>
    <col min="1794" max="1794" width="19.5703125" style="11" customWidth="1"/>
    <col min="1795" max="1795" width="10.28515625" style="11" customWidth="1"/>
    <col min="1796" max="1796" width="10.42578125" style="11" customWidth="1"/>
    <col min="1797" max="1798" width="9.140625" style="11"/>
    <col min="1799" max="1799" width="12.7109375" style="11" customWidth="1"/>
    <col min="1800" max="2047" width="9.140625" style="11"/>
    <col min="2048" max="2048" width="2.85546875" style="11" customWidth="1"/>
    <col min="2049" max="2049" width="36.140625" style="11" customWidth="1"/>
    <col min="2050" max="2050" width="19.5703125" style="11" customWidth="1"/>
    <col min="2051" max="2051" width="10.28515625" style="11" customWidth="1"/>
    <col min="2052" max="2052" width="10.42578125" style="11" customWidth="1"/>
    <col min="2053" max="2054" width="9.140625" style="11"/>
    <col min="2055" max="2055" width="12.7109375" style="11" customWidth="1"/>
    <col min="2056" max="2303" width="9.140625" style="11"/>
    <col min="2304" max="2304" width="2.85546875" style="11" customWidth="1"/>
    <col min="2305" max="2305" width="36.140625" style="11" customWidth="1"/>
    <col min="2306" max="2306" width="19.5703125" style="11" customWidth="1"/>
    <col min="2307" max="2307" width="10.28515625" style="11" customWidth="1"/>
    <col min="2308" max="2308" width="10.42578125" style="11" customWidth="1"/>
    <col min="2309" max="2310" width="9.140625" style="11"/>
    <col min="2311" max="2311" width="12.7109375" style="11" customWidth="1"/>
    <col min="2312" max="2559" width="9.140625" style="11"/>
    <col min="2560" max="2560" width="2.85546875" style="11" customWidth="1"/>
    <col min="2561" max="2561" width="36.140625" style="11" customWidth="1"/>
    <col min="2562" max="2562" width="19.5703125" style="11" customWidth="1"/>
    <col min="2563" max="2563" width="10.28515625" style="11" customWidth="1"/>
    <col min="2564" max="2564" width="10.42578125" style="11" customWidth="1"/>
    <col min="2565" max="2566" width="9.140625" style="11"/>
    <col min="2567" max="2567" width="12.7109375" style="11" customWidth="1"/>
    <col min="2568" max="2815" width="9.140625" style="11"/>
    <col min="2816" max="2816" width="2.85546875" style="11" customWidth="1"/>
    <col min="2817" max="2817" width="36.140625" style="11" customWidth="1"/>
    <col min="2818" max="2818" width="19.5703125" style="11" customWidth="1"/>
    <col min="2819" max="2819" width="10.28515625" style="11" customWidth="1"/>
    <col min="2820" max="2820" width="10.42578125" style="11" customWidth="1"/>
    <col min="2821" max="2822" width="9.140625" style="11"/>
    <col min="2823" max="2823" width="12.7109375" style="11" customWidth="1"/>
    <col min="2824" max="3071" width="9.140625" style="11"/>
    <col min="3072" max="3072" width="2.85546875" style="11" customWidth="1"/>
    <col min="3073" max="3073" width="36.140625" style="11" customWidth="1"/>
    <col min="3074" max="3074" width="19.5703125" style="11" customWidth="1"/>
    <col min="3075" max="3075" width="10.28515625" style="11" customWidth="1"/>
    <col min="3076" max="3076" width="10.42578125" style="11" customWidth="1"/>
    <col min="3077" max="3078" width="9.140625" style="11"/>
    <col min="3079" max="3079" width="12.7109375" style="11" customWidth="1"/>
    <col min="3080" max="3327" width="9.140625" style="11"/>
    <col min="3328" max="3328" width="2.85546875" style="11" customWidth="1"/>
    <col min="3329" max="3329" width="36.140625" style="11" customWidth="1"/>
    <col min="3330" max="3330" width="19.5703125" style="11" customWidth="1"/>
    <col min="3331" max="3331" width="10.28515625" style="11" customWidth="1"/>
    <col min="3332" max="3332" width="10.42578125" style="11" customWidth="1"/>
    <col min="3333" max="3334" width="9.140625" style="11"/>
    <col min="3335" max="3335" width="12.7109375" style="11" customWidth="1"/>
    <col min="3336" max="3583" width="9.140625" style="11"/>
    <col min="3584" max="3584" width="2.85546875" style="11" customWidth="1"/>
    <col min="3585" max="3585" width="36.140625" style="11" customWidth="1"/>
    <col min="3586" max="3586" width="19.5703125" style="11" customWidth="1"/>
    <col min="3587" max="3587" width="10.28515625" style="11" customWidth="1"/>
    <col min="3588" max="3588" width="10.42578125" style="11" customWidth="1"/>
    <col min="3589" max="3590" width="9.140625" style="11"/>
    <col min="3591" max="3591" width="12.7109375" style="11" customWidth="1"/>
    <col min="3592" max="3839" width="9.140625" style="11"/>
    <col min="3840" max="3840" width="2.85546875" style="11" customWidth="1"/>
    <col min="3841" max="3841" width="36.140625" style="11" customWidth="1"/>
    <col min="3842" max="3842" width="19.5703125" style="11" customWidth="1"/>
    <col min="3843" max="3843" width="10.28515625" style="11" customWidth="1"/>
    <col min="3844" max="3844" width="10.42578125" style="11" customWidth="1"/>
    <col min="3845" max="3846" width="9.140625" style="11"/>
    <col min="3847" max="3847" width="12.7109375" style="11" customWidth="1"/>
    <col min="3848" max="4095" width="9.140625" style="11"/>
    <col min="4096" max="4096" width="2.85546875" style="11" customWidth="1"/>
    <col min="4097" max="4097" width="36.140625" style="11" customWidth="1"/>
    <col min="4098" max="4098" width="19.5703125" style="11" customWidth="1"/>
    <col min="4099" max="4099" width="10.28515625" style="11" customWidth="1"/>
    <col min="4100" max="4100" width="10.42578125" style="11" customWidth="1"/>
    <col min="4101" max="4102" width="9.140625" style="11"/>
    <col min="4103" max="4103" width="12.7109375" style="11" customWidth="1"/>
    <col min="4104" max="4351" width="9.140625" style="11"/>
    <col min="4352" max="4352" width="2.85546875" style="11" customWidth="1"/>
    <col min="4353" max="4353" width="36.140625" style="11" customWidth="1"/>
    <col min="4354" max="4354" width="19.5703125" style="11" customWidth="1"/>
    <col min="4355" max="4355" width="10.28515625" style="11" customWidth="1"/>
    <col min="4356" max="4356" width="10.42578125" style="11" customWidth="1"/>
    <col min="4357" max="4358" width="9.140625" style="11"/>
    <col min="4359" max="4359" width="12.7109375" style="11" customWidth="1"/>
    <col min="4360" max="4607" width="9.140625" style="11"/>
    <col min="4608" max="4608" width="2.85546875" style="11" customWidth="1"/>
    <col min="4609" max="4609" width="36.140625" style="11" customWidth="1"/>
    <col min="4610" max="4610" width="19.5703125" style="11" customWidth="1"/>
    <col min="4611" max="4611" width="10.28515625" style="11" customWidth="1"/>
    <col min="4612" max="4612" width="10.42578125" style="11" customWidth="1"/>
    <col min="4613" max="4614" width="9.140625" style="11"/>
    <col min="4615" max="4615" width="12.7109375" style="11" customWidth="1"/>
    <col min="4616" max="4863" width="9.140625" style="11"/>
    <col min="4864" max="4864" width="2.85546875" style="11" customWidth="1"/>
    <col min="4865" max="4865" width="36.140625" style="11" customWidth="1"/>
    <col min="4866" max="4866" width="19.5703125" style="11" customWidth="1"/>
    <col min="4867" max="4867" width="10.28515625" style="11" customWidth="1"/>
    <col min="4868" max="4868" width="10.42578125" style="11" customWidth="1"/>
    <col min="4869" max="4870" width="9.140625" style="11"/>
    <col min="4871" max="4871" width="12.7109375" style="11" customWidth="1"/>
    <col min="4872" max="5119" width="9.140625" style="11"/>
    <col min="5120" max="5120" width="2.85546875" style="11" customWidth="1"/>
    <col min="5121" max="5121" width="36.140625" style="11" customWidth="1"/>
    <col min="5122" max="5122" width="19.5703125" style="11" customWidth="1"/>
    <col min="5123" max="5123" width="10.28515625" style="11" customWidth="1"/>
    <col min="5124" max="5124" width="10.42578125" style="11" customWidth="1"/>
    <col min="5125" max="5126" width="9.140625" style="11"/>
    <col min="5127" max="5127" width="12.7109375" style="11" customWidth="1"/>
    <col min="5128" max="5375" width="9.140625" style="11"/>
    <col min="5376" max="5376" width="2.85546875" style="11" customWidth="1"/>
    <col min="5377" max="5377" width="36.140625" style="11" customWidth="1"/>
    <col min="5378" max="5378" width="19.5703125" style="11" customWidth="1"/>
    <col min="5379" max="5379" width="10.28515625" style="11" customWidth="1"/>
    <col min="5380" max="5380" width="10.42578125" style="11" customWidth="1"/>
    <col min="5381" max="5382" width="9.140625" style="11"/>
    <col min="5383" max="5383" width="12.7109375" style="11" customWidth="1"/>
    <col min="5384" max="5631" width="9.140625" style="11"/>
    <col min="5632" max="5632" width="2.85546875" style="11" customWidth="1"/>
    <col min="5633" max="5633" width="36.140625" style="11" customWidth="1"/>
    <col min="5634" max="5634" width="19.5703125" style="11" customWidth="1"/>
    <col min="5635" max="5635" width="10.28515625" style="11" customWidth="1"/>
    <col min="5636" max="5636" width="10.42578125" style="11" customWidth="1"/>
    <col min="5637" max="5638" width="9.140625" style="11"/>
    <col min="5639" max="5639" width="12.7109375" style="11" customWidth="1"/>
    <col min="5640" max="5887" width="9.140625" style="11"/>
    <col min="5888" max="5888" width="2.85546875" style="11" customWidth="1"/>
    <col min="5889" max="5889" width="36.140625" style="11" customWidth="1"/>
    <col min="5890" max="5890" width="19.5703125" style="11" customWidth="1"/>
    <col min="5891" max="5891" width="10.28515625" style="11" customWidth="1"/>
    <col min="5892" max="5892" width="10.42578125" style="11" customWidth="1"/>
    <col min="5893" max="5894" width="9.140625" style="11"/>
    <col min="5895" max="5895" width="12.7109375" style="11" customWidth="1"/>
    <col min="5896" max="6143" width="9.140625" style="11"/>
    <col min="6144" max="6144" width="2.85546875" style="11" customWidth="1"/>
    <col min="6145" max="6145" width="36.140625" style="11" customWidth="1"/>
    <col min="6146" max="6146" width="19.5703125" style="11" customWidth="1"/>
    <col min="6147" max="6147" width="10.28515625" style="11" customWidth="1"/>
    <col min="6148" max="6148" width="10.42578125" style="11" customWidth="1"/>
    <col min="6149" max="6150" width="9.140625" style="11"/>
    <col min="6151" max="6151" width="12.7109375" style="11" customWidth="1"/>
    <col min="6152" max="6399" width="9.140625" style="11"/>
    <col min="6400" max="6400" width="2.85546875" style="11" customWidth="1"/>
    <col min="6401" max="6401" width="36.140625" style="11" customWidth="1"/>
    <col min="6402" max="6402" width="19.5703125" style="11" customWidth="1"/>
    <col min="6403" max="6403" width="10.28515625" style="11" customWidth="1"/>
    <col min="6404" max="6404" width="10.42578125" style="11" customWidth="1"/>
    <col min="6405" max="6406" width="9.140625" style="11"/>
    <col min="6407" max="6407" width="12.7109375" style="11" customWidth="1"/>
    <col min="6408" max="6655" width="9.140625" style="11"/>
    <col min="6656" max="6656" width="2.85546875" style="11" customWidth="1"/>
    <col min="6657" max="6657" width="36.140625" style="11" customWidth="1"/>
    <col min="6658" max="6658" width="19.5703125" style="11" customWidth="1"/>
    <col min="6659" max="6659" width="10.28515625" style="11" customWidth="1"/>
    <col min="6660" max="6660" width="10.42578125" style="11" customWidth="1"/>
    <col min="6661" max="6662" width="9.140625" style="11"/>
    <col min="6663" max="6663" width="12.7109375" style="11" customWidth="1"/>
    <col min="6664" max="6911" width="9.140625" style="11"/>
    <col min="6912" max="6912" width="2.85546875" style="11" customWidth="1"/>
    <col min="6913" max="6913" width="36.140625" style="11" customWidth="1"/>
    <col min="6914" max="6914" width="19.5703125" style="11" customWidth="1"/>
    <col min="6915" max="6915" width="10.28515625" style="11" customWidth="1"/>
    <col min="6916" max="6916" width="10.42578125" style="11" customWidth="1"/>
    <col min="6917" max="6918" width="9.140625" style="11"/>
    <col min="6919" max="6919" width="12.7109375" style="11" customWidth="1"/>
    <col min="6920" max="7167" width="9.140625" style="11"/>
    <col min="7168" max="7168" width="2.85546875" style="11" customWidth="1"/>
    <col min="7169" max="7169" width="36.140625" style="11" customWidth="1"/>
    <col min="7170" max="7170" width="19.5703125" style="11" customWidth="1"/>
    <col min="7171" max="7171" width="10.28515625" style="11" customWidth="1"/>
    <col min="7172" max="7172" width="10.42578125" style="11" customWidth="1"/>
    <col min="7173" max="7174" width="9.140625" style="11"/>
    <col min="7175" max="7175" width="12.7109375" style="11" customWidth="1"/>
    <col min="7176" max="7423" width="9.140625" style="11"/>
    <col min="7424" max="7424" width="2.85546875" style="11" customWidth="1"/>
    <col min="7425" max="7425" width="36.140625" style="11" customWidth="1"/>
    <col min="7426" max="7426" width="19.5703125" style="11" customWidth="1"/>
    <col min="7427" max="7427" width="10.28515625" style="11" customWidth="1"/>
    <col min="7428" max="7428" width="10.42578125" style="11" customWidth="1"/>
    <col min="7429" max="7430" width="9.140625" style="11"/>
    <col min="7431" max="7431" width="12.7109375" style="11" customWidth="1"/>
    <col min="7432" max="7679" width="9.140625" style="11"/>
    <col min="7680" max="7680" width="2.85546875" style="11" customWidth="1"/>
    <col min="7681" max="7681" width="36.140625" style="11" customWidth="1"/>
    <col min="7682" max="7682" width="19.5703125" style="11" customWidth="1"/>
    <col min="7683" max="7683" width="10.28515625" style="11" customWidth="1"/>
    <col min="7684" max="7684" width="10.42578125" style="11" customWidth="1"/>
    <col min="7685" max="7686" width="9.140625" style="11"/>
    <col min="7687" max="7687" width="12.7109375" style="11" customWidth="1"/>
    <col min="7688" max="7935" width="9.140625" style="11"/>
    <col min="7936" max="7936" width="2.85546875" style="11" customWidth="1"/>
    <col min="7937" max="7937" width="36.140625" style="11" customWidth="1"/>
    <col min="7938" max="7938" width="19.5703125" style="11" customWidth="1"/>
    <col min="7939" max="7939" width="10.28515625" style="11" customWidth="1"/>
    <col min="7940" max="7940" width="10.42578125" style="11" customWidth="1"/>
    <col min="7941" max="7942" width="9.140625" style="11"/>
    <col min="7943" max="7943" width="12.7109375" style="11" customWidth="1"/>
    <col min="7944" max="8191" width="9.140625" style="11"/>
    <col min="8192" max="8192" width="2.85546875" style="11" customWidth="1"/>
    <col min="8193" max="8193" width="36.140625" style="11" customWidth="1"/>
    <col min="8194" max="8194" width="19.5703125" style="11" customWidth="1"/>
    <col min="8195" max="8195" width="10.28515625" style="11" customWidth="1"/>
    <col min="8196" max="8196" width="10.42578125" style="11" customWidth="1"/>
    <col min="8197" max="8198" width="9.140625" style="11"/>
    <col min="8199" max="8199" width="12.7109375" style="11" customWidth="1"/>
    <col min="8200" max="8447" width="9.140625" style="11"/>
    <col min="8448" max="8448" width="2.85546875" style="11" customWidth="1"/>
    <col min="8449" max="8449" width="36.140625" style="11" customWidth="1"/>
    <col min="8450" max="8450" width="19.5703125" style="11" customWidth="1"/>
    <col min="8451" max="8451" width="10.28515625" style="11" customWidth="1"/>
    <col min="8452" max="8452" width="10.42578125" style="11" customWidth="1"/>
    <col min="8453" max="8454" width="9.140625" style="11"/>
    <col min="8455" max="8455" width="12.7109375" style="11" customWidth="1"/>
    <col min="8456" max="8703" width="9.140625" style="11"/>
    <col min="8704" max="8704" width="2.85546875" style="11" customWidth="1"/>
    <col min="8705" max="8705" width="36.140625" style="11" customWidth="1"/>
    <col min="8706" max="8706" width="19.5703125" style="11" customWidth="1"/>
    <col min="8707" max="8707" width="10.28515625" style="11" customWidth="1"/>
    <col min="8708" max="8708" width="10.42578125" style="11" customWidth="1"/>
    <col min="8709" max="8710" width="9.140625" style="11"/>
    <col min="8711" max="8711" width="12.7109375" style="11" customWidth="1"/>
    <col min="8712" max="8959" width="9.140625" style="11"/>
    <col min="8960" max="8960" width="2.85546875" style="11" customWidth="1"/>
    <col min="8961" max="8961" width="36.140625" style="11" customWidth="1"/>
    <col min="8962" max="8962" width="19.5703125" style="11" customWidth="1"/>
    <col min="8963" max="8963" width="10.28515625" style="11" customWidth="1"/>
    <col min="8964" max="8964" width="10.42578125" style="11" customWidth="1"/>
    <col min="8965" max="8966" width="9.140625" style="11"/>
    <col min="8967" max="8967" width="12.7109375" style="11" customWidth="1"/>
    <col min="8968" max="9215" width="9.140625" style="11"/>
    <col min="9216" max="9216" width="2.85546875" style="11" customWidth="1"/>
    <col min="9217" max="9217" width="36.140625" style="11" customWidth="1"/>
    <col min="9218" max="9218" width="19.5703125" style="11" customWidth="1"/>
    <col min="9219" max="9219" width="10.28515625" style="11" customWidth="1"/>
    <col min="9220" max="9220" width="10.42578125" style="11" customWidth="1"/>
    <col min="9221" max="9222" width="9.140625" style="11"/>
    <col min="9223" max="9223" width="12.7109375" style="11" customWidth="1"/>
    <col min="9224" max="9471" width="9.140625" style="11"/>
    <col min="9472" max="9472" width="2.85546875" style="11" customWidth="1"/>
    <col min="9473" max="9473" width="36.140625" style="11" customWidth="1"/>
    <col min="9474" max="9474" width="19.5703125" style="11" customWidth="1"/>
    <col min="9475" max="9475" width="10.28515625" style="11" customWidth="1"/>
    <col min="9476" max="9476" width="10.42578125" style="11" customWidth="1"/>
    <col min="9477" max="9478" width="9.140625" style="11"/>
    <col min="9479" max="9479" width="12.7109375" style="11" customWidth="1"/>
    <col min="9480" max="9727" width="9.140625" style="11"/>
    <col min="9728" max="9728" width="2.85546875" style="11" customWidth="1"/>
    <col min="9729" max="9729" width="36.140625" style="11" customWidth="1"/>
    <col min="9730" max="9730" width="19.5703125" style="11" customWidth="1"/>
    <col min="9731" max="9731" width="10.28515625" style="11" customWidth="1"/>
    <col min="9732" max="9732" width="10.42578125" style="11" customWidth="1"/>
    <col min="9733" max="9734" width="9.140625" style="11"/>
    <col min="9735" max="9735" width="12.7109375" style="11" customWidth="1"/>
    <col min="9736" max="9983" width="9.140625" style="11"/>
    <col min="9984" max="9984" width="2.85546875" style="11" customWidth="1"/>
    <col min="9985" max="9985" width="36.140625" style="11" customWidth="1"/>
    <col min="9986" max="9986" width="19.5703125" style="11" customWidth="1"/>
    <col min="9987" max="9987" width="10.28515625" style="11" customWidth="1"/>
    <col min="9988" max="9988" width="10.42578125" style="11" customWidth="1"/>
    <col min="9989" max="9990" width="9.140625" style="11"/>
    <col min="9991" max="9991" width="12.7109375" style="11" customWidth="1"/>
    <col min="9992" max="10239" width="9.140625" style="11"/>
    <col min="10240" max="10240" width="2.85546875" style="11" customWidth="1"/>
    <col min="10241" max="10241" width="36.140625" style="11" customWidth="1"/>
    <col min="10242" max="10242" width="19.5703125" style="11" customWidth="1"/>
    <col min="10243" max="10243" width="10.28515625" style="11" customWidth="1"/>
    <col min="10244" max="10244" width="10.42578125" style="11" customWidth="1"/>
    <col min="10245" max="10246" width="9.140625" style="11"/>
    <col min="10247" max="10247" width="12.7109375" style="11" customWidth="1"/>
    <col min="10248" max="10495" width="9.140625" style="11"/>
    <col min="10496" max="10496" width="2.85546875" style="11" customWidth="1"/>
    <col min="10497" max="10497" width="36.140625" style="11" customWidth="1"/>
    <col min="10498" max="10498" width="19.5703125" style="11" customWidth="1"/>
    <col min="10499" max="10499" width="10.28515625" style="11" customWidth="1"/>
    <col min="10500" max="10500" width="10.42578125" style="11" customWidth="1"/>
    <col min="10501" max="10502" width="9.140625" style="11"/>
    <col min="10503" max="10503" width="12.7109375" style="11" customWidth="1"/>
    <col min="10504" max="10751" width="9.140625" style="11"/>
    <col min="10752" max="10752" width="2.85546875" style="11" customWidth="1"/>
    <col min="10753" max="10753" width="36.140625" style="11" customWidth="1"/>
    <col min="10754" max="10754" width="19.5703125" style="11" customWidth="1"/>
    <col min="10755" max="10755" width="10.28515625" style="11" customWidth="1"/>
    <col min="10756" max="10756" width="10.42578125" style="11" customWidth="1"/>
    <col min="10757" max="10758" width="9.140625" style="11"/>
    <col min="10759" max="10759" width="12.7109375" style="11" customWidth="1"/>
    <col min="10760" max="11007" width="9.140625" style="11"/>
    <col min="11008" max="11008" width="2.85546875" style="11" customWidth="1"/>
    <col min="11009" max="11009" width="36.140625" style="11" customWidth="1"/>
    <col min="11010" max="11010" width="19.5703125" style="11" customWidth="1"/>
    <col min="11011" max="11011" width="10.28515625" style="11" customWidth="1"/>
    <col min="11012" max="11012" width="10.42578125" style="11" customWidth="1"/>
    <col min="11013" max="11014" width="9.140625" style="11"/>
    <col min="11015" max="11015" width="12.7109375" style="11" customWidth="1"/>
    <col min="11016" max="11263" width="9.140625" style="11"/>
    <col min="11264" max="11264" width="2.85546875" style="11" customWidth="1"/>
    <col min="11265" max="11265" width="36.140625" style="11" customWidth="1"/>
    <col min="11266" max="11266" width="19.5703125" style="11" customWidth="1"/>
    <col min="11267" max="11267" width="10.28515625" style="11" customWidth="1"/>
    <col min="11268" max="11268" width="10.42578125" style="11" customWidth="1"/>
    <col min="11269" max="11270" width="9.140625" style="11"/>
    <col min="11271" max="11271" width="12.7109375" style="11" customWidth="1"/>
    <col min="11272" max="11519" width="9.140625" style="11"/>
    <col min="11520" max="11520" width="2.85546875" style="11" customWidth="1"/>
    <col min="11521" max="11521" width="36.140625" style="11" customWidth="1"/>
    <col min="11522" max="11522" width="19.5703125" style="11" customWidth="1"/>
    <col min="11523" max="11523" width="10.28515625" style="11" customWidth="1"/>
    <col min="11524" max="11524" width="10.42578125" style="11" customWidth="1"/>
    <col min="11525" max="11526" width="9.140625" style="11"/>
    <col min="11527" max="11527" width="12.7109375" style="11" customWidth="1"/>
    <col min="11528" max="11775" width="9.140625" style="11"/>
    <col min="11776" max="11776" width="2.85546875" style="11" customWidth="1"/>
    <col min="11777" max="11777" width="36.140625" style="11" customWidth="1"/>
    <col min="11778" max="11778" width="19.5703125" style="11" customWidth="1"/>
    <col min="11779" max="11779" width="10.28515625" style="11" customWidth="1"/>
    <col min="11780" max="11780" width="10.42578125" style="11" customWidth="1"/>
    <col min="11781" max="11782" width="9.140625" style="11"/>
    <col min="11783" max="11783" width="12.7109375" style="11" customWidth="1"/>
    <col min="11784" max="12031" width="9.140625" style="11"/>
    <col min="12032" max="12032" width="2.85546875" style="11" customWidth="1"/>
    <col min="12033" max="12033" width="36.140625" style="11" customWidth="1"/>
    <col min="12034" max="12034" width="19.5703125" style="11" customWidth="1"/>
    <col min="12035" max="12035" width="10.28515625" style="11" customWidth="1"/>
    <col min="12036" max="12036" width="10.42578125" style="11" customWidth="1"/>
    <col min="12037" max="12038" width="9.140625" style="11"/>
    <col min="12039" max="12039" width="12.7109375" style="11" customWidth="1"/>
    <col min="12040" max="12287" width="9.140625" style="11"/>
    <col min="12288" max="12288" width="2.85546875" style="11" customWidth="1"/>
    <col min="12289" max="12289" width="36.140625" style="11" customWidth="1"/>
    <col min="12290" max="12290" width="19.5703125" style="11" customWidth="1"/>
    <col min="12291" max="12291" width="10.28515625" style="11" customWidth="1"/>
    <col min="12292" max="12292" width="10.42578125" style="11" customWidth="1"/>
    <col min="12293" max="12294" width="9.140625" style="11"/>
    <col min="12295" max="12295" width="12.7109375" style="11" customWidth="1"/>
    <col min="12296" max="12543" width="9.140625" style="11"/>
    <col min="12544" max="12544" width="2.85546875" style="11" customWidth="1"/>
    <col min="12545" max="12545" width="36.140625" style="11" customWidth="1"/>
    <col min="12546" max="12546" width="19.5703125" style="11" customWidth="1"/>
    <col min="12547" max="12547" width="10.28515625" style="11" customWidth="1"/>
    <col min="12548" max="12548" width="10.42578125" style="11" customWidth="1"/>
    <col min="12549" max="12550" width="9.140625" style="11"/>
    <col min="12551" max="12551" width="12.7109375" style="11" customWidth="1"/>
    <col min="12552" max="12799" width="9.140625" style="11"/>
    <col min="12800" max="12800" width="2.85546875" style="11" customWidth="1"/>
    <col min="12801" max="12801" width="36.140625" style="11" customWidth="1"/>
    <col min="12802" max="12802" width="19.5703125" style="11" customWidth="1"/>
    <col min="12803" max="12803" width="10.28515625" style="11" customWidth="1"/>
    <col min="12804" max="12804" width="10.42578125" style="11" customWidth="1"/>
    <col min="12805" max="12806" width="9.140625" style="11"/>
    <col min="12807" max="12807" width="12.7109375" style="11" customWidth="1"/>
    <col min="12808" max="13055" width="9.140625" style="11"/>
    <col min="13056" max="13056" width="2.85546875" style="11" customWidth="1"/>
    <col min="13057" max="13057" width="36.140625" style="11" customWidth="1"/>
    <col min="13058" max="13058" width="19.5703125" style="11" customWidth="1"/>
    <col min="13059" max="13059" width="10.28515625" style="11" customWidth="1"/>
    <col min="13060" max="13060" width="10.42578125" style="11" customWidth="1"/>
    <col min="13061" max="13062" width="9.140625" style="11"/>
    <col min="13063" max="13063" width="12.7109375" style="11" customWidth="1"/>
    <col min="13064" max="13311" width="9.140625" style="11"/>
    <col min="13312" max="13312" width="2.85546875" style="11" customWidth="1"/>
    <col min="13313" max="13313" width="36.140625" style="11" customWidth="1"/>
    <col min="13314" max="13314" width="19.5703125" style="11" customWidth="1"/>
    <col min="13315" max="13315" width="10.28515625" style="11" customWidth="1"/>
    <col min="13316" max="13316" width="10.42578125" style="11" customWidth="1"/>
    <col min="13317" max="13318" width="9.140625" style="11"/>
    <col min="13319" max="13319" width="12.7109375" style="11" customWidth="1"/>
    <col min="13320" max="13567" width="9.140625" style="11"/>
    <col min="13568" max="13568" width="2.85546875" style="11" customWidth="1"/>
    <col min="13569" max="13569" width="36.140625" style="11" customWidth="1"/>
    <col min="13570" max="13570" width="19.5703125" style="11" customWidth="1"/>
    <col min="13571" max="13571" width="10.28515625" style="11" customWidth="1"/>
    <col min="13572" max="13572" width="10.42578125" style="11" customWidth="1"/>
    <col min="13573" max="13574" width="9.140625" style="11"/>
    <col min="13575" max="13575" width="12.7109375" style="11" customWidth="1"/>
    <col min="13576" max="13823" width="9.140625" style="11"/>
    <col min="13824" max="13824" width="2.85546875" style="11" customWidth="1"/>
    <col min="13825" max="13825" width="36.140625" style="11" customWidth="1"/>
    <col min="13826" max="13826" width="19.5703125" style="11" customWidth="1"/>
    <col min="13827" max="13827" width="10.28515625" style="11" customWidth="1"/>
    <col min="13828" max="13828" width="10.42578125" style="11" customWidth="1"/>
    <col min="13829" max="13830" width="9.140625" style="11"/>
    <col min="13831" max="13831" width="12.7109375" style="11" customWidth="1"/>
    <col min="13832" max="14079" width="9.140625" style="11"/>
    <col min="14080" max="14080" width="2.85546875" style="11" customWidth="1"/>
    <col min="14081" max="14081" width="36.140625" style="11" customWidth="1"/>
    <col min="14082" max="14082" width="19.5703125" style="11" customWidth="1"/>
    <col min="14083" max="14083" width="10.28515625" style="11" customWidth="1"/>
    <col min="14084" max="14084" width="10.42578125" style="11" customWidth="1"/>
    <col min="14085" max="14086" width="9.140625" style="11"/>
    <col min="14087" max="14087" width="12.7109375" style="11" customWidth="1"/>
    <col min="14088" max="14335" width="9.140625" style="11"/>
    <col min="14336" max="14336" width="2.85546875" style="11" customWidth="1"/>
    <col min="14337" max="14337" width="36.140625" style="11" customWidth="1"/>
    <col min="14338" max="14338" width="19.5703125" style="11" customWidth="1"/>
    <col min="14339" max="14339" width="10.28515625" style="11" customWidth="1"/>
    <col min="14340" max="14340" width="10.42578125" style="11" customWidth="1"/>
    <col min="14341" max="14342" width="9.140625" style="11"/>
    <col min="14343" max="14343" width="12.7109375" style="11" customWidth="1"/>
    <col min="14344" max="14591" width="9.140625" style="11"/>
    <col min="14592" max="14592" width="2.85546875" style="11" customWidth="1"/>
    <col min="14593" max="14593" width="36.140625" style="11" customWidth="1"/>
    <col min="14594" max="14594" width="19.5703125" style="11" customWidth="1"/>
    <col min="14595" max="14595" width="10.28515625" style="11" customWidth="1"/>
    <col min="14596" max="14596" width="10.42578125" style="11" customWidth="1"/>
    <col min="14597" max="14598" width="9.140625" style="11"/>
    <col min="14599" max="14599" width="12.7109375" style="11" customWidth="1"/>
    <col min="14600" max="14847" width="9.140625" style="11"/>
    <col min="14848" max="14848" width="2.85546875" style="11" customWidth="1"/>
    <col min="14849" max="14849" width="36.140625" style="11" customWidth="1"/>
    <col min="14850" max="14850" width="19.5703125" style="11" customWidth="1"/>
    <col min="14851" max="14851" width="10.28515625" style="11" customWidth="1"/>
    <col min="14852" max="14852" width="10.42578125" style="11" customWidth="1"/>
    <col min="14853" max="14854" width="9.140625" style="11"/>
    <col min="14855" max="14855" width="12.7109375" style="11" customWidth="1"/>
    <col min="14856" max="15103" width="9.140625" style="11"/>
    <col min="15104" max="15104" width="2.85546875" style="11" customWidth="1"/>
    <col min="15105" max="15105" width="36.140625" style="11" customWidth="1"/>
    <col min="15106" max="15106" width="19.5703125" style="11" customWidth="1"/>
    <col min="15107" max="15107" width="10.28515625" style="11" customWidth="1"/>
    <col min="15108" max="15108" width="10.42578125" style="11" customWidth="1"/>
    <col min="15109" max="15110" width="9.140625" style="11"/>
    <col min="15111" max="15111" width="12.7109375" style="11" customWidth="1"/>
    <col min="15112" max="15359" width="9.140625" style="11"/>
    <col min="15360" max="15360" width="2.85546875" style="11" customWidth="1"/>
    <col min="15361" max="15361" width="36.140625" style="11" customWidth="1"/>
    <col min="15362" max="15362" width="19.5703125" style="11" customWidth="1"/>
    <col min="15363" max="15363" width="10.28515625" style="11" customWidth="1"/>
    <col min="15364" max="15364" width="10.42578125" style="11" customWidth="1"/>
    <col min="15365" max="15366" width="9.140625" style="11"/>
    <col min="15367" max="15367" width="12.7109375" style="11" customWidth="1"/>
    <col min="15368" max="15615" width="9.140625" style="11"/>
    <col min="15616" max="15616" width="2.85546875" style="11" customWidth="1"/>
    <col min="15617" max="15617" width="36.140625" style="11" customWidth="1"/>
    <col min="15618" max="15618" width="19.5703125" style="11" customWidth="1"/>
    <col min="15619" max="15619" width="10.28515625" style="11" customWidth="1"/>
    <col min="15620" max="15620" width="10.42578125" style="11" customWidth="1"/>
    <col min="15621" max="15622" width="9.140625" style="11"/>
    <col min="15623" max="15623" width="12.7109375" style="11" customWidth="1"/>
    <col min="15624" max="15871" width="9.140625" style="11"/>
    <col min="15872" max="15872" width="2.85546875" style="11" customWidth="1"/>
    <col min="15873" max="15873" width="36.140625" style="11" customWidth="1"/>
    <col min="15874" max="15874" width="19.5703125" style="11" customWidth="1"/>
    <col min="15875" max="15875" width="10.28515625" style="11" customWidth="1"/>
    <col min="15876" max="15876" width="10.42578125" style="11" customWidth="1"/>
    <col min="15877" max="15878" width="9.140625" style="11"/>
    <col min="15879" max="15879" width="12.7109375" style="11" customWidth="1"/>
    <col min="15880" max="16127" width="9.140625" style="11"/>
    <col min="16128" max="16128" width="2.85546875" style="11" customWidth="1"/>
    <col min="16129" max="16129" width="36.140625" style="11" customWidth="1"/>
    <col min="16130" max="16130" width="19.5703125" style="11" customWidth="1"/>
    <col min="16131" max="16131" width="10.28515625" style="11" customWidth="1"/>
    <col min="16132" max="16132" width="10.42578125" style="11" customWidth="1"/>
    <col min="16133" max="16134" width="9.140625" style="11"/>
    <col min="16135" max="16135" width="12.7109375" style="11" customWidth="1"/>
    <col min="16136" max="16383" width="9.140625" style="11"/>
    <col min="16384" max="16384" width="9.140625" style="11" customWidth="1"/>
  </cols>
  <sheetData>
    <row r="1" spans="1:9" x14ac:dyDescent="0.25">
      <c r="D1" s="2" t="s">
        <v>0</v>
      </c>
    </row>
    <row r="2" spans="1:9" ht="15" customHeight="1" x14ac:dyDescent="0.25">
      <c r="D2" s="2" t="s">
        <v>381</v>
      </c>
    </row>
    <row r="3" spans="1:9" x14ac:dyDescent="0.25">
      <c r="D3" s="2" t="s">
        <v>209</v>
      </c>
    </row>
    <row r="4" spans="1:9" x14ac:dyDescent="0.25">
      <c r="D4" s="2" t="s">
        <v>211</v>
      </c>
    </row>
    <row r="6" spans="1:9" ht="15.75" x14ac:dyDescent="0.25">
      <c r="A6" s="12" t="s">
        <v>394</v>
      </c>
      <c r="B6" s="111"/>
    </row>
    <row r="7" spans="1:9" ht="15.75" x14ac:dyDescent="0.25">
      <c r="A7" s="12"/>
      <c r="B7" s="111"/>
    </row>
    <row r="8" spans="1:9" ht="15.75" x14ac:dyDescent="0.25">
      <c r="A8" s="12"/>
      <c r="B8" s="111"/>
      <c r="F8" s="13"/>
      <c r="G8" s="13" t="s">
        <v>1</v>
      </c>
    </row>
    <row r="9" spans="1:9" x14ac:dyDescent="0.25">
      <c r="A9" s="108"/>
      <c r="B9" s="112"/>
      <c r="C9" s="108"/>
      <c r="D9" s="108"/>
      <c r="E9" s="113"/>
      <c r="F9" s="113" t="s">
        <v>58</v>
      </c>
      <c r="G9" s="114"/>
    </row>
    <row r="10" spans="1:9" x14ac:dyDescent="0.25">
      <c r="A10" s="115" t="s">
        <v>2</v>
      </c>
      <c r="B10" s="116" t="s">
        <v>212</v>
      </c>
      <c r="C10" s="109" t="s">
        <v>213</v>
      </c>
      <c r="D10" s="109" t="s">
        <v>59</v>
      </c>
      <c r="E10" s="117" t="s">
        <v>60</v>
      </c>
      <c r="F10" s="118"/>
      <c r="G10" s="119" t="s">
        <v>61</v>
      </c>
      <c r="I10" s="262"/>
    </row>
    <row r="11" spans="1:9" ht="38.25" x14ac:dyDescent="0.25">
      <c r="A11" s="120"/>
      <c r="B11" s="116"/>
      <c r="C11" s="109"/>
      <c r="D11" s="109"/>
      <c r="E11" s="121" t="s">
        <v>62</v>
      </c>
      <c r="F11" s="122" t="s">
        <v>63</v>
      </c>
      <c r="G11" s="109" t="s">
        <v>64</v>
      </c>
      <c r="H11" s="123"/>
      <c r="I11" s="124"/>
    </row>
    <row r="12" spans="1:9" x14ac:dyDescent="0.25">
      <c r="A12" s="125">
        <v>1</v>
      </c>
      <c r="B12" s="1053" t="s">
        <v>65</v>
      </c>
      <c r="C12" s="1053"/>
      <c r="D12" s="1053"/>
      <c r="E12" s="1053"/>
      <c r="F12" s="1053"/>
      <c r="G12" s="126"/>
      <c r="H12" s="123"/>
      <c r="I12" s="124"/>
    </row>
    <row r="13" spans="1:9" ht="26.25" x14ac:dyDescent="0.25">
      <c r="A13" s="127">
        <v>2</v>
      </c>
      <c r="B13" s="128" t="s">
        <v>214</v>
      </c>
      <c r="C13" s="14" t="s">
        <v>66</v>
      </c>
      <c r="D13" s="665">
        <f>E13+G13</f>
        <v>0.5</v>
      </c>
      <c r="E13" s="665">
        <v>0.5</v>
      </c>
      <c r="F13" s="665"/>
      <c r="G13" s="666"/>
      <c r="H13" s="129"/>
      <c r="I13" s="130"/>
    </row>
    <row r="14" spans="1:9" ht="20.100000000000001" customHeight="1" x14ac:dyDescent="0.25">
      <c r="A14" s="125">
        <v>3</v>
      </c>
      <c r="B14" s="8" t="s">
        <v>215</v>
      </c>
      <c r="C14" s="15" t="s">
        <v>66</v>
      </c>
      <c r="D14" s="665">
        <f>D15+D16+D17</f>
        <v>6.1</v>
      </c>
      <c r="E14" s="665">
        <v>6.1</v>
      </c>
      <c r="F14" s="665">
        <f>F15+F16+F17</f>
        <v>2.6</v>
      </c>
      <c r="G14" s="667"/>
      <c r="H14" s="131"/>
      <c r="I14" s="130"/>
    </row>
    <row r="15" spans="1:9" ht="18" customHeight="1" x14ac:dyDescent="0.25">
      <c r="A15" s="127">
        <v>4</v>
      </c>
      <c r="B15" s="132" t="s">
        <v>67</v>
      </c>
      <c r="C15" s="15" t="s">
        <v>66</v>
      </c>
      <c r="D15" s="9">
        <v>1.5</v>
      </c>
      <c r="E15" s="9">
        <v>1.5</v>
      </c>
      <c r="F15" s="9">
        <v>1.3</v>
      </c>
      <c r="G15" s="668"/>
      <c r="H15" s="130"/>
      <c r="I15" s="130"/>
    </row>
    <row r="16" spans="1:9" ht="18" customHeight="1" x14ac:dyDescent="0.25">
      <c r="A16" s="125">
        <v>5</v>
      </c>
      <c r="B16" s="132" t="s">
        <v>68</v>
      </c>
      <c r="C16" s="15" t="s">
        <v>66</v>
      </c>
      <c r="D16" s="9">
        <v>1.5</v>
      </c>
      <c r="E16" s="9">
        <v>1.5</v>
      </c>
      <c r="F16" s="9">
        <v>1.3</v>
      </c>
      <c r="G16" s="668"/>
      <c r="H16" s="130"/>
      <c r="I16" s="130"/>
    </row>
    <row r="17" spans="1:15" ht="19.5" customHeight="1" x14ac:dyDescent="0.25">
      <c r="A17" s="127">
        <v>6</v>
      </c>
      <c r="B17" s="132" t="s">
        <v>66</v>
      </c>
      <c r="C17" s="15" t="s">
        <v>66</v>
      </c>
      <c r="D17" s="9">
        <v>3.1</v>
      </c>
      <c r="E17" s="9">
        <v>3.1</v>
      </c>
      <c r="F17" s="9"/>
      <c r="G17" s="668"/>
      <c r="H17" s="133"/>
      <c r="I17" s="130"/>
    </row>
    <row r="18" spans="1:15" ht="27" customHeight="1" x14ac:dyDescent="0.25">
      <c r="A18" s="125">
        <v>7</v>
      </c>
      <c r="B18" s="5" t="s">
        <v>372</v>
      </c>
      <c r="C18" s="15" t="s">
        <v>66</v>
      </c>
      <c r="D18" s="665">
        <f>E18+G18</f>
        <v>0.1</v>
      </c>
      <c r="E18" s="9">
        <v>0.1</v>
      </c>
      <c r="F18" s="9">
        <v>8.6999999999999994E-2</v>
      </c>
      <c r="G18" s="668"/>
      <c r="H18" s="134"/>
      <c r="I18" s="130"/>
    </row>
    <row r="19" spans="1:15" ht="20.100000000000001" customHeight="1" x14ac:dyDescent="0.25">
      <c r="A19" s="127">
        <v>8</v>
      </c>
      <c r="B19" s="8" t="s">
        <v>216</v>
      </c>
      <c r="C19" s="15" t="s">
        <v>66</v>
      </c>
      <c r="D19" s="665">
        <f t="shared" ref="D19:D26" si="0">E19+G19</f>
        <v>29</v>
      </c>
      <c r="E19" s="9">
        <v>29</v>
      </c>
      <c r="F19" s="9">
        <v>28.585999999999999</v>
      </c>
      <c r="G19" s="668"/>
      <c r="H19" s="130"/>
      <c r="I19" s="130"/>
    </row>
    <row r="20" spans="1:15" ht="20.100000000000001" customHeight="1" x14ac:dyDescent="0.25">
      <c r="A20" s="125">
        <v>9</v>
      </c>
      <c r="B20" s="8" t="s">
        <v>375</v>
      </c>
      <c r="C20" s="15" t="s">
        <v>66</v>
      </c>
      <c r="D20" s="665">
        <f t="shared" si="0"/>
        <v>19.600000000000001</v>
      </c>
      <c r="E20" s="9">
        <v>19.600000000000001</v>
      </c>
      <c r="F20" s="9">
        <v>17.45</v>
      </c>
      <c r="G20" s="668"/>
      <c r="H20" s="135"/>
      <c r="I20" s="136"/>
    </row>
    <row r="21" spans="1:15" ht="20.100000000000001" customHeight="1" x14ac:dyDescent="0.25">
      <c r="A21" s="127">
        <v>10</v>
      </c>
      <c r="B21" s="8" t="s">
        <v>217</v>
      </c>
      <c r="C21" s="15" t="s">
        <v>66</v>
      </c>
      <c r="D21" s="665">
        <f t="shared" si="0"/>
        <v>9.1999999999999993</v>
      </c>
      <c r="E21" s="9">
        <v>9.1999999999999993</v>
      </c>
      <c r="F21" s="9">
        <v>7.2</v>
      </c>
      <c r="G21" s="9"/>
      <c r="H21" s="137"/>
      <c r="I21" s="130"/>
    </row>
    <row r="22" spans="1:15" ht="30" customHeight="1" x14ac:dyDescent="0.25">
      <c r="A22" s="125">
        <v>11</v>
      </c>
      <c r="B22" s="8" t="s">
        <v>218</v>
      </c>
      <c r="C22" s="15" t="s">
        <v>66</v>
      </c>
      <c r="D22" s="665">
        <f t="shared" si="0"/>
        <v>8.24</v>
      </c>
      <c r="E22" s="9">
        <v>8.24</v>
      </c>
      <c r="F22" s="9">
        <v>8.1219999999999999</v>
      </c>
      <c r="G22" s="9"/>
      <c r="H22" s="134"/>
      <c r="I22" s="137"/>
    </row>
    <row r="23" spans="1:15" ht="20.100000000000001" customHeight="1" x14ac:dyDescent="0.25">
      <c r="A23" s="127">
        <v>12</v>
      </c>
      <c r="B23" s="8" t="s">
        <v>219</v>
      </c>
      <c r="C23" s="15" t="s">
        <v>66</v>
      </c>
      <c r="D23" s="665">
        <f t="shared" si="0"/>
        <v>107.8</v>
      </c>
      <c r="E23" s="9">
        <v>107.8</v>
      </c>
      <c r="F23" s="9">
        <v>100</v>
      </c>
      <c r="G23" s="668"/>
      <c r="H23" s="130"/>
      <c r="I23" s="130"/>
      <c r="O23" s="138"/>
    </row>
    <row r="24" spans="1:15" ht="20.100000000000001" customHeight="1" x14ac:dyDescent="0.25">
      <c r="A24" s="125">
        <v>13</v>
      </c>
      <c r="B24" s="8" t="s">
        <v>220</v>
      </c>
      <c r="C24" s="15" t="s">
        <v>66</v>
      </c>
      <c r="D24" s="665">
        <f t="shared" si="0"/>
        <v>62</v>
      </c>
      <c r="E24" s="9">
        <v>62</v>
      </c>
      <c r="F24" s="9"/>
      <c r="G24" s="668"/>
      <c r="H24" s="130"/>
      <c r="I24" s="130"/>
    </row>
    <row r="25" spans="1:15" ht="27.75" customHeight="1" x14ac:dyDescent="0.25">
      <c r="A25" s="127">
        <v>14</v>
      </c>
      <c r="B25" s="8" t="s">
        <v>373</v>
      </c>
      <c r="C25" s="15" t="s">
        <v>66</v>
      </c>
      <c r="D25" s="665">
        <f t="shared" si="0"/>
        <v>20.399999999999999</v>
      </c>
      <c r="E25" s="9">
        <v>20.399999999999999</v>
      </c>
      <c r="F25" s="9">
        <v>13</v>
      </c>
      <c r="G25" s="668"/>
      <c r="H25" s="134"/>
      <c r="I25" s="130"/>
    </row>
    <row r="26" spans="1:15" ht="20.100000000000001" customHeight="1" x14ac:dyDescent="0.25">
      <c r="A26" s="125">
        <v>15</v>
      </c>
      <c r="B26" s="8" t="s">
        <v>221</v>
      </c>
      <c r="C26" s="15" t="s">
        <v>66</v>
      </c>
      <c r="D26" s="665">
        <f t="shared" si="0"/>
        <v>14.5</v>
      </c>
      <c r="E26" s="9">
        <v>14.5</v>
      </c>
      <c r="F26" s="9">
        <v>14.292999999999999</v>
      </c>
      <c r="G26" s="9"/>
      <c r="H26" s="137"/>
      <c r="I26" s="134"/>
    </row>
    <row r="27" spans="1:15" ht="30" customHeight="1" x14ac:dyDescent="0.25">
      <c r="A27" s="127">
        <v>16</v>
      </c>
      <c r="B27" s="8" t="s">
        <v>222</v>
      </c>
      <c r="C27" s="15" t="s">
        <v>66</v>
      </c>
      <c r="D27" s="9">
        <f>D28+D29+D30+D31+D32+D33+D34+D35+D36</f>
        <v>51.4</v>
      </c>
      <c r="E27" s="9">
        <v>51.4</v>
      </c>
      <c r="F27" s="9">
        <v>1.98</v>
      </c>
      <c r="G27" s="9">
        <f>G28+G29+G30+G31+G32+G33+G34+G35+G36</f>
        <v>0</v>
      </c>
      <c r="H27" s="139"/>
      <c r="I27" s="130"/>
    </row>
    <row r="28" spans="1:15" ht="20.100000000000001" customHeight="1" x14ac:dyDescent="0.25">
      <c r="A28" s="125">
        <v>17</v>
      </c>
      <c r="B28" s="132" t="s">
        <v>69</v>
      </c>
      <c r="C28" s="15" t="s">
        <v>66</v>
      </c>
      <c r="D28" s="9">
        <v>3.76</v>
      </c>
      <c r="E28" s="9">
        <v>3.76</v>
      </c>
      <c r="F28" s="9"/>
      <c r="G28" s="668"/>
      <c r="H28" s="130"/>
      <c r="I28" s="130"/>
    </row>
    <row r="29" spans="1:15" ht="20.100000000000001" customHeight="1" x14ac:dyDescent="0.25">
      <c r="A29" s="127">
        <v>18</v>
      </c>
      <c r="B29" s="132" t="s">
        <v>70</v>
      </c>
      <c r="C29" s="15" t="s">
        <v>66</v>
      </c>
      <c r="D29" s="9">
        <v>2.95</v>
      </c>
      <c r="E29" s="9">
        <v>2.95</v>
      </c>
      <c r="F29" s="9"/>
      <c r="G29" s="668"/>
      <c r="H29" s="130"/>
      <c r="I29" s="130"/>
    </row>
    <row r="30" spans="1:15" ht="20.100000000000001" customHeight="1" x14ac:dyDescent="0.25">
      <c r="A30" s="125">
        <v>19</v>
      </c>
      <c r="B30" s="132" t="s">
        <v>67</v>
      </c>
      <c r="C30" s="15" t="s">
        <v>66</v>
      </c>
      <c r="D30" s="9">
        <v>13.85</v>
      </c>
      <c r="E30" s="9">
        <v>13.85</v>
      </c>
      <c r="F30" s="9"/>
      <c r="G30" s="668"/>
      <c r="H30" s="130"/>
      <c r="I30" s="130"/>
    </row>
    <row r="31" spans="1:15" ht="20.100000000000001" customHeight="1" x14ac:dyDescent="0.25">
      <c r="A31" s="127">
        <v>20</v>
      </c>
      <c r="B31" s="132" t="s">
        <v>71</v>
      </c>
      <c r="C31" s="15" t="s">
        <v>66</v>
      </c>
      <c r="D31" s="9">
        <v>3.72</v>
      </c>
      <c r="E31" s="9">
        <v>3.72</v>
      </c>
      <c r="F31" s="9"/>
      <c r="G31" s="668"/>
      <c r="H31" s="130"/>
      <c r="I31" s="130"/>
    </row>
    <row r="32" spans="1:15" ht="20.100000000000001" customHeight="1" x14ac:dyDescent="0.25">
      <c r="A32" s="125">
        <v>21</v>
      </c>
      <c r="B32" s="132" t="s">
        <v>72</v>
      </c>
      <c r="C32" s="15" t="s">
        <v>66</v>
      </c>
      <c r="D32" s="9">
        <v>1.43</v>
      </c>
      <c r="E32" s="9">
        <v>1.43</v>
      </c>
      <c r="F32" s="9"/>
      <c r="G32" s="668"/>
      <c r="H32" s="130"/>
      <c r="I32" s="130"/>
    </row>
    <row r="33" spans="1:17" ht="20.100000000000001" customHeight="1" x14ac:dyDescent="0.25">
      <c r="A33" s="127">
        <v>22</v>
      </c>
      <c r="B33" s="132" t="s">
        <v>73</v>
      </c>
      <c r="C33" s="15" t="s">
        <v>66</v>
      </c>
      <c r="D33" s="9">
        <v>4.66</v>
      </c>
      <c r="E33" s="9">
        <v>4.66</v>
      </c>
      <c r="F33" s="9"/>
      <c r="G33" s="668"/>
      <c r="H33" s="130"/>
      <c r="I33" s="130"/>
    </row>
    <row r="34" spans="1:17" ht="20.100000000000001" customHeight="1" x14ac:dyDescent="0.25">
      <c r="A34" s="125">
        <v>23</v>
      </c>
      <c r="B34" s="132" t="s">
        <v>74</v>
      </c>
      <c r="C34" s="15" t="s">
        <v>66</v>
      </c>
      <c r="D34" s="9">
        <v>3.42</v>
      </c>
      <c r="E34" s="9">
        <v>3.42</v>
      </c>
      <c r="F34" s="9"/>
      <c r="G34" s="668"/>
      <c r="H34" s="130"/>
      <c r="I34" s="130"/>
    </row>
    <row r="35" spans="1:17" ht="20.100000000000001" customHeight="1" x14ac:dyDescent="0.25">
      <c r="A35" s="127">
        <v>24</v>
      </c>
      <c r="B35" s="132" t="s">
        <v>68</v>
      </c>
      <c r="C35" s="15" t="s">
        <v>66</v>
      </c>
      <c r="D35" s="9">
        <v>13.21</v>
      </c>
      <c r="E35" s="9">
        <v>13.21</v>
      </c>
      <c r="F35" s="9"/>
      <c r="G35" s="668"/>
      <c r="H35" s="130"/>
      <c r="I35" s="130"/>
    </row>
    <row r="36" spans="1:17" ht="20.100000000000001" customHeight="1" x14ac:dyDescent="0.25">
      <c r="A36" s="125">
        <v>25</v>
      </c>
      <c r="B36" s="132" t="s">
        <v>66</v>
      </c>
      <c r="C36" s="15" t="s">
        <v>66</v>
      </c>
      <c r="D36" s="9">
        <v>4.4000000000000004</v>
      </c>
      <c r="E36" s="9">
        <v>4.4000000000000004</v>
      </c>
      <c r="F36" s="9">
        <v>1.98</v>
      </c>
      <c r="G36" s="668"/>
      <c r="H36" s="137"/>
      <c r="I36" s="130"/>
    </row>
    <row r="37" spans="1:17" ht="20.100000000000001" customHeight="1" x14ac:dyDescent="0.25">
      <c r="A37" s="127">
        <v>26</v>
      </c>
      <c r="B37" s="17" t="s">
        <v>223</v>
      </c>
      <c r="C37" s="15" t="s">
        <v>66</v>
      </c>
      <c r="D37" s="9">
        <f>E37+G37</f>
        <v>5.6</v>
      </c>
      <c r="E37" s="9">
        <v>5.6</v>
      </c>
      <c r="F37" s="9">
        <v>5.52</v>
      </c>
      <c r="G37" s="668"/>
      <c r="H37" s="130"/>
      <c r="I37" s="130"/>
    </row>
    <row r="38" spans="1:17" ht="24" customHeight="1" x14ac:dyDescent="0.25">
      <c r="A38" s="125">
        <v>27</v>
      </c>
      <c r="B38" s="17" t="s">
        <v>376</v>
      </c>
      <c r="C38" s="15" t="s">
        <v>75</v>
      </c>
      <c r="D38" s="9">
        <f t="shared" ref="D38:D41" si="1">E38+G38</f>
        <v>561.20000000000005</v>
      </c>
      <c r="E38" s="9">
        <v>561.20000000000005</v>
      </c>
      <c r="F38" s="9">
        <v>532.1</v>
      </c>
      <c r="G38" s="668"/>
      <c r="H38" s="135"/>
      <c r="I38" s="130"/>
    </row>
    <row r="39" spans="1:17" ht="24" x14ac:dyDescent="0.25">
      <c r="A39" s="127">
        <v>28</v>
      </c>
      <c r="B39" s="236" t="s">
        <v>224</v>
      </c>
      <c r="C39" s="74" t="s">
        <v>66</v>
      </c>
      <c r="D39" s="9">
        <f t="shared" si="1"/>
        <v>11.6</v>
      </c>
      <c r="E39" s="9">
        <v>11.6</v>
      </c>
      <c r="F39" s="9">
        <v>1</v>
      </c>
      <c r="G39" s="668"/>
      <c r="H39" s="130"/>
      <c r="I39" s="130"/>
    </row>
    <row r="40" spans="1:17" ht="39" x14ac:dyDescent="0.25">
      <c r="A40" s="125">
        <v>29</v>
      </c>
      <c r="B40" s="8" t="s">
        <v>253</v>
      </c>
      <c r="C40" s="435" t="s">
        <v>66</v>
      </c>
      <c r="D40" s="9">
        <f t="shared" si="1"/>
        <v>0.23200000000000001</v>
      </c>
      <c r="E40" s="9">
        <v>0.23200000000000001</v>
      </c>
      <c r="F40" s="9"/>
      <c r="G40" s="668"/>
      <c r="H40" s="130"/>
      <c r="I40" s="130"/>
    </row>
    <row r="41" spans="1:17" ht="26.25" x14ac:dyDescent="0.25">
      <c r="A41" s="127">
        <v>30</v>
      </c>
      <c r="B41" s="6" t="s">
        <v>225</v>
      </c>
      <c r="C41" s="435" t="s">
        <v>66</v>
      </c>
      <c r="D41" s="9">
        <f t="shared" si="1"/>
        <v>26.27</v>
      </c>
      <c r="E41" s="9">
        <v>26.27</v>
      </c>
      <c r="F41" s="9"/>
      <c r="G41" s="668"/>
      <c r="H41" s="134"/>
      <c r="I41" s="130"/>
    </row>
    <row r="42" spans="1:17" x14ac:dyDescent="0.25">
      <c r="A42" s="125">
        <v>31</v>
      </c>
      <c r="B42" s="144" t="s">
        <v>76</v>
      </c>
      <c r="C42" s="8"/>
      <c r="D42" s="16">
        <f>SUM(D13:D41)-D14-D27</f>
        <v>933.74200000000008</v>
      </c>
      <c r="E42" s="16">
        <f>SUM(E13:E41)-E14-E27</f>
        <v>933.74200000000008</v>
      </c>
      <c r="F42" s="16">
        <f>SUM(F13:F41)-F14-F27</f>
        <v>731.93799999999999</v>
      </c>
      <c r="G42" s="16">
        <f>SUM(G13:G41)-G14-G27</f>
        <v>0</v>
      </c>
      <c r="H42" s="130"/>
      <c r="I42" s="130"/>
    </row>
    <row r="43" spans="1:17" x14ac:dyDescent="0.25">
      <c r="A43" s="127">
        <v>32</v>
      </c>
      <c r="B43" s="1054" t="s">
        <v>77</v>
      </c>
      <c r="C43" s="1054"/>
      <c r="D43" s="1054"/>
      <c r="E43" s="1054"/>
      <c r="F43" s="1054"/>
      <c r="G43" s="141"/>
      <c r="H43" s="142"/>
      <c r="I43" s="142"/>
      <c r="J43" s="142"/>
      <c r="K43" s="142"/>
      <c r="L43" s="142"/>
      <c r="M43" s="142"/>
      <c r="N43" s="142"/>
      <c r="O43" s="142"/>
      <c r="P43" s="142"/>
      <c r="Q43" s="142"/>
    </row>
    <row r="44" spans="1:17" ht="26.25" x14ac:dyDescent="0.25">
      <c r="A44" s="125">
        <v>33</v>
      </c>
      <c r="B44" s="8" t="s">
        <v>226</v>
      </c>
      <c r="C44" s="435" t="s">
        <v>66</v>
      </c>
      <c r="D44" s="669">
        <f>E44+G44</f>
        <v>194.7</v>
      </c>
      <c r="E44" s="670">
        <v>194.7</v>
      </c>
      <c r="F44" s="669">
        <v>3</v>
      </c>
      <c r="G44" s="669"/>
      <c r="H44" s="130"/>
      <c r="I44" s="130"/>
    </row>
    <row r="45" spans="1:17" ht="18.600000000000001" customHeight="1" x14ac:dyDescent="0.25">
      <c r="A45" s="127">
        <v>34</v>
      </c>
      <c r="B45" s="8" t="s">
        <v>227</v>
      </c>
      <c r="C45" s="435" t="s">
        <v>66</v>
      </c>
      <c r="D45" s="669">
        <f t="shared" ref="D45:D51" si="2">E45+G45</f>
        <v>547</v>
      </c>
      <c r="E45" s="670">
        <v>547</v>
      </c>
      <c r="F45" s="669">
        <v>4</v>
      </c>
      <c r="G45" s="669"/>
      <c r="H45" s="130"/>
      <c r="I45" s="130"/>
    </row>
    <row r="46" spans="1:17" ht="26.25" x14ac:dyDescent="0.25">
      <c r="A46" s="125">
        <v>35</v>
      </c>
      <c r="B46" s="8" t="s">
        <v>228</v>
      </c>
      <c r="C46" s="435" t="s">
        <v>66</v>
      </c>
      <c r="D46" s="669">
        <f t="shared" si="2"/>
        <v>462.8</v>
      </c>
      <c r="E46" s="670">
        <v>458.8</v>
      </c>
      <c r="F46" s="670">
        <v>6</v>
      </c>
      <c r="G46" s="670">
        <v>4</v>
      </c>
      <c r="H46" s="130"/>
      <c r="I46" s="130"/>
    </row>
    <row r="47" spans="1:17" ht="26.25" x14ac:dyDescent="0.25">
      <c r="A47" s="127">
        <v>36</v>
      </c>
      <c r="B47" s="8" t="s">
        <v>229</v>
      </c>
      <c r="C47" s="15" t="s">
        <v>78</v>
      </c>
      <c r="D47" s="669">
        <f t="shared" si="2"/>
        <v>455</v>
      </c>
      <c r="E47" s="670">
        <v>455</v>
      </c>
      <c r="F47" s="670"/>
      <c r="G47" s="669"/>
      <c r="H47" s="130"/>
      <c r="I47" s="130"/>
    </row>
    <row r="48" spans="1:17" ht="25.5" x14ac:dyDescent="0.25">
      <c r="A48" s="125">
        <v>37</v>
      </c>
      <c r="B48" s="649" t="s">
        <v>230</v>
      </c>
      <c r="C48" s="17" t="s">
        <v>79</v>
      </c>
      <c r="D48" s="668">
        <f t="shared" si="2"/>
        <v>159</v>
      </c>
      <c r="E48" s="671">
        <v>159</v>
      </c>
      <c r="F48" s="9">
        <v>128.9</v>
      </c>
      <c r="G48" s="669"/>
      <c r="H48" s="130"/>
      <c r="I48" s="130"/>
    </row>
    <row r="49" spans="1:9" ht="25.5" customHeight="1" x14ac:dyDescent="0.25">
      <c r="A49" s="127">
        <v>38</v>
      </c>
      <c r="B49" s="650" t="s">
        <v>231</v>
      </c>
      <c r="C49" s="17" t="s">
        <v>79</v>
      </c>
      <c r="D49" s="666">
        <f t="shared" si="2"/>
        <v>96.1</v>
      </c>
      <c r="E49" s="672">
        <v>96.1</v>
      </c>
      <c r="F49" s="665">
        <v>72.900000000000006</v>
      </c>
      <c r="G49" s="669"/>
      <c r="H49" s="130"/>
      <c r="I49" s="130"/>
    </row>
    <row r="50" spans="1:9" ht="24" customHeight="1" x14ac:dyDescent="0.25">
      <c r="A50" s="125">
        <v>39</v>
      </c>
      <c r="B50" s="651" t="s">
        <v>232</v>
      </c>
      <c r="C50" s="17" t="s">
        <v>79</v>
      </c>
      <c r="D50" s="668">
        <f t="shared" si="2"/>
        <v>62.8</v>
      </c>
      <c r="E50" s="668">
        <v>62.8</v>
      </c>
      <c r="F50" s="9">
        <v>27.7</v>
      </c>
      <c r="G50" s="669"/>
      <c r="H50" s="143"/>
      <c r="I50" s="130"/>
    </row>
    <row r="51" spans="1:9" ht="26.25" x14ac:dyDescent="0.25">
      <c r="A51" s="127">
        <v>40</v>
      </c>
      <c r="B51" s="8" t="s">
        <v>233</v>
      </c>
      <c r="C51" s="435" t="s">
        <v>66</v>
      </c>
      <c r="D51" s="668">
        <f t="shared" si="2"/>
        <v>0.4</v>
      </c>
      <c r="E51" s="668">
        <v>0.4</v>
      </c>
      <c r="F51" s="9">
        <v>0.39400000000000002</v>
      </c>
      <c r="G51" s="669"/>
      <c r="H51" s="130"/>
      <c r="I51" s="234"/>
    </row>
    <row r="52" spans="1:9" x14ac:dyDescent="0.25">
      <c r="A52" s="125">
        <v>41</v>
      </c>
      <c r="B52" s="144" t="s">
        <v>76</v>
      </c>
      <c r="C52" s="144"/>
      <c r="D52" s="16">
        <f>SUM(D44:D51)</f>
        <v>1977.8</v>
      </c>
      <c r="E52" s="16">
        <f>SUM(E44:E51)</f>
        <v>1973.8</v>
      </c>
      <c r="F52" s="16">
        <f>SUM(F44:F51)</f>
        <v>242.89400000000001</v>
      </c>
      <c r="G52" s="16">
        <f>SUM(G44:G49)</f>
        <v>4</v>
      </c>
      <c r="H52" s="145"/>
      <c r="I52" s="145"/>
    </row>
    <row r="53" spans="1:9" x14ac:dyDescent="0.25">
      <c r="A53" s="127">
        <v>42</v>
      </c>
      <c r="B53" s="140" t="s">
        <v>254</v>
      </c>
      <c r="C53" s="140"/>
      <c r="D53" s="648">
        <f>D42+D52</f>
        <v>2911.5419999999999</v>
      </c>
      <c r="E53" s="648">
        <f>E42+E52</f>
        <v>2907.5419999999999</v>
      </c>
      <c r="F53" s="648">
        <f>F42+F52</f>
        <v>974.83199999999999</v>
      </c>
      <c r="G53" s="648">
        <f>G42+G52</f>
        <v>4</v>
      </c>
      <c r="H53" s="145"/>
      <c r="I53" s="145"/>
    </row>
    <row r="54" spans="1:9" x14ac:dyDescent="0.25">
      <c r="B54" s="19"/>
      <c r="C54" s="19"/>
      <c r="D54" s="146"/>
      <c r="E54" s="19"/>
      <c r="F54" s="20"/>
    </row>
    <row r="55" spans="1:9" x14ac:dyDescent="0.25">
      <c r="C55" s="21"/>
    </row>
  </sheetData>
  <mergeCells count="2">
    <mergeCell ref="B12:F12"/>
    <mergeCell ref="B43:F43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Normal="100" workbookViewId="0">
      <selection activeCell="D49" sqref="D49"/>
    </sheetView>
  </sheetViews>
  <sheetFormatPr defaultColWidth="9.140625" defaultRowHeight="15" x14ac:dyDescent="0.25"/>
  <cols>
    <col min="1" max="1" width="4.28515625" style="263" customWidth="1"/>
    <col min="2" max="2" width="39.85546875" style="263" customWidth="1"/>
    <col min="3" max="3" width="11.42578125" style="263" customWidth="1"/>
    <col min="4" max="4" width="11.140625" style="263" customWidth="1"/>
    <col min="5" max="5" width="11.5703125" style="263" customWidth="1"/>
    <col min="6" max="6" width="9.7109375" style="263" customWidth="1"/>
    <col min="7" max="16384" width="9.140625" style="263"/>
  </cols>
  <sheetData>
    <row r="1" spans="1:6" x14ac:dyDescent="0.25">
      <c r="D1" s="264" t="s">
        <v>0</v>
      </c>
    </row>
    <row r="2" spans="1:6" x14ac:dyDescent="0.25">
      <c r="D2" s="264" t="s">
        <v>381</v>
      </c>
    </row>
    <row r="3" spans="1:6" x14ac:dyDescent="0.25">
      <c r="D3" s="264" t="s">
        <v>241</v>
      </c>
    </row>
    <row r="4" spans="1:6" x14ac:dyDescent="0.25">
      <c r="D4" s="264" t="s">
        <v>242</v>
      </c>
    </row>
    <row r="5" spans="1:6" ht="15.75" customHeight="1" x14ac:dyDescent="0.25">
      <c r="B5" s="265"/>
    </row>
    <row r="6" spans="1:6" ht="15.75" x14ac:dyDescent="0.25">
      <c r="A6" s="1055" t="s">
        <v>397</v>
      </c>
      <c r="B6" s="1055"/>
      <c r="C6" s="1055"/>
      <c r="D6" s="1055"/>
      <c r="E6" s="1055"/>
      <c r="F6" s="1055"/>
    </row>
    <row r="7" spans="1:6" ht="12.75" customHeight="1" x14ac:dyDescent="0.25">
      <c r="A7" s="266"/>
      <c r="B7" s="266"/>
      <c r="C7" s="266"/>
      <c r="D7" s="266"/>
      <c r="E7" s="266"/>
      <c r="F7" s="266"/>
    </row>
    <row r="8" spans="1:6" ht="15.75" x14ac:dyDescent="0.25">
      <c r="A8" s="266"/>
      <c r="B8" s="266"/>
      <c r="C8" s="266"/>
      <c r="D8" s="266"/>
      <c r="E8" s="266"/>
      <c r="F8" s="267" t="s">
        <v>1</v>
      </c>
    </row>
    <row r="9" spans="1:6" ht="13.5" customHeight="1" x14ac:dyDescent="0.25">
      <c r="A9" s="1058" t="s">
        <v>2</v>
      </c>
      <c r="B9" s="269"/>
      <c r="C9" s="268"/>
      <c r="D9" s="270"/>
      <c r="E9" s="270" t="s">
        <v>58</v>
      </c>
      <c r="F9" s="271"/>
    </row>
    <row r="10" spans="1:6" x14ac:dyDescent="0.25">
      <c r="A10" s="1059"/>
      <c r="B10" s="272" t="s">
        <v>114</v>
      </c>
      <c r="C10" s="437" t="s">
        <v>59</v>
      </c>
      <c r="D10" s="1056" t="s">
        <v>60</v>
      </c>
      <c r="E10" s="1057"/>
      <c r="F10" s="273" t="s">
        <v>61</v>
      </c>
    </row>
    <row r="11" spans="1:6" ht="23.45" customHeight="1" x14ac:dyDescent="0.25">
      <c r="A11" s="1060"/>
      <c r="B11" s="274"/>
      <c r="C11" s="438"/>
      <c r="D11" s="275" t="s">
        <v>62</v>
      </c>
      <c r="E11" s="276" t="s">
        <v>63</v>
      </c>
      <c r="F11" s="438" t="s">
        <v>64</v>
      </c>
    </row>
    <row r="12" spans="1:6" ht="17.100000000000001" customHeight="1" x14ac:dyDescent="0.25">
      <c r="A12" s="654">
        <v>1</v>
      </c>
      <c r="B12" s="655" t="s">
        <v>123</v>
      </c>
      <c r="C12" s="656">
        <f>D12+F12</f>
        <v>206.2</v>
      </c>
      <c r="D12" s="296">
        <v>206.2</v>
      </c>
      <c r="E12" s="296">
        <v>198.8</v>
      </c>
      <c r="F12" s="656"/>
    </row>
    <row r="13" spans="1:6" ht="17.100000000000001" customHeight="1" x14ac:dyDescent="0.25">
      <c r="A13" s="654">
        <v>2</v>
      </c>
      <c r="B13" s="655" t="s">
        <v>124</v>
      </c>
      <c r="C13" s="656">
        <f t="shared" ref="C13:C45" si="0">D13+F13</f>
        <v>84.5</v>
      </c>
      <c r="D13" s="296">
        <v>84.5</v>
      </c>
      <c r="E13" s="296">
        <v>81.64</v>
      </c>
      <c r="F13" s="656"/>
    </row>
    <row r="14" spans="1:6" ht="17.100000000000001" customHeight="1" x14ac:dyDescent="0.25">
      <c r="A14" s="654">
        <v>3</v>
      </c>
      <c r="B14" s="655" t="s">
        <v>125</v>
      </c>
      <c r="C14" s="656">
        <f t="shared" si="0"/>
        <v>351.4</v>
      </c>
      <c r="D14" s="296">
        <v>351.4</v>
      </c>
      <c r="E14" s="296">
        <v>337.62</v>
      </c>
      <c r="F14" s="656"/>
    </row>
    <row r="15" spans="1:6" ht="17.100000000000001" customHeight="1" x14ac:dyDescent="0.25">
      <c r="A15" s="654">
        <v>4</v>
      </c>
      <c r="B15" s="655" t="s">
        <v>126</v>
      </c>
      <c r="C15" s="656">
        <f t="shared" si="0"/>
        <v>228.1</v>
      </c>
      <c r="D15" s="296">
        <v>228.1</v>
      </c>
      <c r="E15" s="296">
        <v>219.52</v>
      </c>
      <c r="F15" s="656"/>
    </row>
    <row r="16" spans="1:6" ht="17.100000000000001" customHeight="1" x14ac:dyDescent="0.25">
      <c r="A16" s="654">
        <v>5</v>
      </c>
      <c r="B16" s="655" t="s">
        <v>127</v>
      </c>
      <c r="C16" s="656">
        <f t="shared" si="0"/>
        <v>77</v>
      </c>
      <c r="D16" s="296">
        <v>77</v>
      </c>
      <c r="E16" s="296">
        <v>74.66</v>
      </c>
      <c r="F16" s="656"/>
    </row>
    <row r="17" spans="1:6" ht="17.100000000000001" customHeight="1" x14ac:dyDescent="0.25">
      <c r="A17" s="654">
        <v>6</v>
      </c>
      <c r="B17" s="655" t="s">
        <v>128</v>
      </c>
      <c r="C17" s="656">
        <f t="shared" si="0"/>
        <v>75.8</v>
      </c>
      <c r="D17" s="296">
        <v>75.8</v>
      </c>
      <c r="E17" s="296">
        <v>73.400000000000006</v>
      </c>
      <c r="F17" s="656"/>
    </row>
    <row r="18" spans="1:6" ht="17.100000000000001" customHeight="1" x14ac:dyDescent="0.25">
      <c r="A18" s="654">
        <v>7</v>
      </c>
      <c r="B18" s="655" t="s">
        <v>129</v>
      </c>
      <c r="C18" s="656">
        <f t="shared" si="0"/>
        <v>178</v>
      </c>
      <c r="D18" s="296">
        <v>178</v>
      </c>
      <c r="E18" s="296">
        <v>170.47</v>
      </c>
      <c r="F18" s="656"/>
    </row>
    <row r="19" spans="1:6" ht="17.100000000000001" customHeight="1" x14ac:dyDescent="0.25">
      <c r="A19" s="654">
        <v>8</v>
      </c>
      <c r="B19" s="655" t="s">
        <v>130</v>
      </c>
      <c r="C19" s="656">
        <f t="shared" si="0"/>
        <v>99.9</v>
      </c>
      <c r="D19" s="296">
        <v>99.9</v>
      </c>
      <c r="E19" s="296">
        <v>96.44</v>
      </c>
      <c r="F19" s="656"/>
    </row>
    <row r="20" spans="1:6" ht="17.100000000000001" customHeight="1" x14ac:dyDescent="0.25">
      <c r="A20" s="654">
        <v>9</v>
      </c>
      <c r="B20" s="655" t="s">
        <v>197</v>
      </c>
      <c r="C20" s="656">
        <f t="shared" si="0"/>
        <v>191.1</v>
      </c>
      <c r="D20" s="296">
        <v>191.1</v>
      </c>
      <c r="E20" s="296">
        <v>183.13</v>
      </c>
      <c r="F20" s="656"/>
    </row>
    <row r="21" spans="1:6" ht="17.100000000000001" customHeight="1" x14ac:dyDescent="0.25">
      <c r="A21" s="654">
        <v>10</v>
      </c>
      <c r="B21" s="655" t="s">
        <v>132</v>
      </c>
      <c r="C21" s="656">
        <f t="shared" si="0"/>
        <v>316.39999999999998</v>
      </c>
      <c r="D21" s="296">
        <v>316.39999999999998</v>
      </c>
      <c r="E21" s="296">
        <v>304.10000000000002</v>
      </c>
      <c r="F21" s="656"/>
    </row>
    <row r="22" spans="1:6" ht="17.100000000000001" customHeight="1" x14ac:dyDescent="0.25">
      <c r="A22" s="654">
        <v>11</v>
      </c>
      <c r="B22" s="655" t="s">
        <v>102</v>
      </c>
      <c r="C22" s="656">
        <f t="shared" si="0"/>
        <v>487.3</v>
      </c>
      <c r="D22" s="657">
        <v>487.3</v>
      </c>
      <c r="E22" s="657">
        <v>472.9</v>
      </c>
      <c r="F22" s="656"/>
    </row>
    <row r="23" spans="1:6" ht="17.100000000000001" customHeight="1" x14ac:dyDescent="0.25">
      <c r="A23" s="654">
        <v>12</v>
      </c>
      <c r="B23" s="655" t="s">
        <v>133</v>
      </c>
      <c r="C23" s="656">
        <f t="shared" si="0"/>
        <v>594.29999999999995</v>
      </c>
      <c r="D23" s="296">
        <v>594.29999999999995</v>
      </c>
      <c r="E23" s="656">
        <v>575.98</v>
      </c>
      <c r="F23" s="656"/>
    </row>
    <row r="24" spans="1:6" ht="17.100000000000001" customHeight="1" x14ac:dyDescent="0.25">
      <c r="A24" s="654">
        <v>13</v>
      </c>
      <c r="B24" s="655" t="s">
        <v>134</v>
      </c>
      <c r="C24" s="656">
        <f t="shared" si="0"/>
        <v>519.4</v>
      </c>
      <c r="D24" s="296">
        <v>519.4</v>
      </c>
      <c r="E24" s="296">
        <v>502.24</v>
      </c>
      <c r="F24" s="656"/>
    </row>
    <row r="25" spans="1:6" ht="17.100000000000001" customHeight="1" x14ac:dyDescent="0.25">
      <c r="A25" s="654">
        <v>14</v>
      </c>
      <c r="B25" s="293" t="s">
        <v>135</v>
      </c>
      <c r="C25" s="656">
        <f t="shared" si="0"/>
        <v>561.29999999999995</v>
      </c>
      <c r="D25" s="657">
        <v>561.29999999999995</v>
      </c>
      <c r="E25" s="657">
        <v>539.1</v>
      </c>
      <c r="F25" s="656"/>
    </row>
    <row r="26" spans="1:6" ht="17.100000000000001" customHeight="1" x14ac:dyDescent="0.25">
      <c r="A26" s="654">
        <v>15</v>
      </c>
      <c r="B26" s="293" t="s">
        <v>105</v>
      </c>
      <c r="C26" s="656">
        <f t="shared" si="0"/>
        <v>1306.9000000000001</v>
      </c>
      <c r="D26" s="657">
        <v>1306.9000000000001</v>
      </c>
      <c r="E26" s="657">
        <v>1265.25</v>
      </c>
      <c r="F26" s="656"/>
    </row>
    <row r="27" spans="1:6" ht="17.100000000000001" customHeight="1" x14ac:dyDescent="0.25">
      <c r="A27" s="654">
        <v>16</v>
      </c>
      <c r="B27" s="293" t="s">
        <v>136</v>
      </c>
      <c r="C27" s="656">
        <f t="shared" si="0"/>
        <v>371.6</v>
      </c>
      <c r="D27" s="656">
        <v>371.6</v>
      </c>
      <c r="E27" s="656">
        <v>362</v>
      </c>
      <c r="F27" s="656"/>
    </row>
    <row r="28" spans="1:6" ht="17.100000000000001" customHeight="1" x14ac:dyDescent="0.25">
      <c r="A28" s="654">
        <v>17</v>
      </c>
      <c r="B28" s="430" t="s">
        <v>137</v>
      </c>
      <c r="C28" s="656">
        <f t="shared" si="0"/>
        <v>472.5</v>
      </c>
      <c r="D28" s="296">
        <v>472.5</v>
      </c>
      <c r="E28" s="296">
        <v>459.2</v>
      </c>
      <c r="F28" s="656"/>
    </row>
    <row r="29" spans="1:6" ht="17.100000000000001" customHeight="1" x14ac:dyDescent="0.25">
      <c r="A29" s="654">
        <v>18</v>
      </c>
      <c r="B29" s="658" t="s">
        <v>138</v>
      </c>
      <c r="C29" s="656">
        <f t="shared" si="0"/>
        <v>351</v>
      </c>
      <c r="D29" s="296">
        <v>351</v>
      </c>
      <c r="E29" s="296">
        <v>341.2</v>
      </c>
      <c r="F29" s="656"/>
    </row>
    <row r="30" spans="1:6" ht="17.100000000000001" customHeight="1" x14ac:dyDescent="0.25">
      <c r="A30" s="654">
        <v>19</v>
      </c>
      <c r="B30" s="293" t="s">
        <v>139</v>
      </c>
      <c r="C30" s="656">
        <f t="shared" si="0"/>
        <v>655.97</v>
      </c>
      <c r="D30" s="657">
        <v>655.97</v>
      </c>
      <c r="E30" s="657">
        <v>633.6</v>
      </c>
      <c r="F30" s="656"/>
    </row>
    <row r="31" spans="1:6" ht="17.100000000000001" customHeight="1" x14ac:dyDescent="0.25">
      <c r="A31" s="654">
        <v>20</v>
      </c>
      <c r="B31" s="293" t="s">
        <v>140</v>
      </c>
      <c r="C31" s="656">
        <f t="shared" si="0"/>
        <v>352.4</v>
      </c>
      <c r="D31" s="296">
        <v>352.4</v>
      </c>
      <c r="E31" s="296">
        <v>342.73</v>
      </c>
      <c r="F31" s="656"/>
    </row>
    <row r="32" spans="1:6" ht="17.100000000000001" customHeight="1" x14ac:dyDescent="0.25">
      <c r="A32" s="654">
        <v>21</v>
      </c>
      <c r="B32" s="426" t="s">
        <v>141</v>
      </c>
      <c r="C32" s="656">
        <f t="shared" si="0"/>
        <v>598.79999999999995</v>
      </c>
      <c r="D32" s="657">
        <v>598.79999999999995</v>
      </c>
      <c r="E32" s="657">
        <v>581.5</v>
      </c>
      <c r="F32" s="656"/>
    </row>
    <row r="33" spans="1:6" ht="17.100000000000001" customHeight="1" x14ac:dyDescent="0.25">
      <c r="A33" s="654">
        <v>22</v>
      </c>
      <c r="B33" s="293" t="s">
        <v>104</v>
      </c>
      <c r="C33" s="656">
        <f t="shared" si="0"/>
        <v>1434.76</v>
      </c>
      <c r="D33" s="657">
        <v>1427.76</v>
      </c>
      <c r="E33" s="657">
        <v>1387.29</v>
      </c>
      <c r="F33" s="656">
        <v>7</v>
      </c>
    </row>
    <row r="34" spans="1:6" ht="17.100000000000001" customHeight="1" x14ac:dyDescent="0.25">
      <c r="A34" s="654">
        <v>23</v>
      </c>
      <c r="B34" s="426" t="s">
        <v>142</v>
      </c>
      <c r="C34" s="656">
        <f t="shared" si="0"/>
        <v>559.4</v>
      </c>
      <c r="D34" s="296">
        <v>559.4</v>
      </c>
      <c r="E34" s="296">
        <v>537.20000000000005</v>
      </c>
      <c r="F34" s="656"/>
    </row>
    <row r="35" spans="1:6" ht="17.100000000000001" customHeight="1" x14ac:dyDescent="0.25">
      <c r="A35" s="654">
        <v>24</v>
      </c>
      <c r="B35" s="293" t="s">
        <v>143</v>
      </c>
      <c r="C35" s="656">
        <f t="shared" si="0"/>
        <v>25.8</v>
      </c>
      <c r="D35" s="506">
        <v>25.8</v>
      </c>
      <c r="E35" s="506">
        <v>25.2</v>
      </c>
      <c r="F35" s="656"/>
    </row>
    <row r="36" spans="1:6" ht="30.75" customHeight="1" x14ac:dyDescent="0.25">
      <c r="A36" s="654">
        <v>25</v>
      </c>
      <c r="B36" s="430" t="s">
        <v>198</v>
      </c>
      <c r="C36" s="659">
        <f t="shared" si="0"/>
        <v>288.39999999999998</v>
      </c>
      <c r="D36" s="660">
        <v>288.39999999999998</v>
      </c>
      <c r="E36" s="660">
        <v>280.81</v>
      </c>
      <c r="F36" s="656"/>
    </row>
    <row r="37" spans="1:6" ht="17.100000000000001" customHeight="1" x14ac:dyDescent="0.25">
      <c r="A37" s="654">
        <v>26</v>
      </c>
      <c r="B37" s="653" t="s">
        <v>103</v>
      </c>
      <c r="C37" s="656">
        <f t="shared" si="0"/>
        <v>665.98</v>
      </c>
      <c r="D37" s="657">
        <v>665.98</v>
      </c>
      <c r="E37" s="657">
        <v>644.36</v>
      </c>
      <c r="F37" s="656"/>
    </row>
    <row r="38" spans="1:6" ht="17.100000000000001" customHeight="1" x14ac:dyDescent="0.25">
      <c r="A38" s="654">
        <v>27</v>
      </c>
      <c r="B38" s="430" t="s">
        <v>145</v>
      </c>
      <c r="C38" s="656">
        <f t="shared" si="0"/>
        <v>39.4</v>
      </c>
      <c r="D38" s="296">
        <v>39.4</v>
      </c>
      <c r="E38" s="296">
        <v>38</v>
      </c>
      <c r="F38" s="656"/>
    </row>
    <row r="39" spans="1:6" ht="17.100000000000001" customHeight="1" x14ac:dyDescent="0.25">
      <c r="A39" s="654">
        <v>28</v>
      </c>
      <c r="B39" s="426" t="s">
        <v>106</v>
      </c>
      <c r="C39" s="656">
        <f t="shared" si="0"/>
        <v>17.36</v>
      </c>
      <c r="D39" s="296">
        <v>17.36</v>
      </c>
      <c r="E39" s="296">
        <v>17.12</v>
      </c>
      <c r="F39" s="656"/>
    </row>
    <row r="40" spans="1:6" ht="17.100000000000001" customHeight="1" x14ac:dyDescent="0.25">
      <c r="A40" s="654">
        <v>29</v>
      </c>
      <c r="B40" s="426" t="s">
        <v>107</v>
      </c>
      <c r="C40" s="656">
        <f t="shared" si="0"/>
        <v>55.87</v>
      </c>
      <c r="D40" s="296">
        <v>55.87</v>
      </c>
      <c r="E40" s="296">
        <v>55.07</v>
      </c>
      <c r="F40" s="656"/>
    </row>
    <row r="41" spans="1:6" ht="28.5" customHeight="1" x14ac:dyDescent="0.25">
      <c r="A41" s="654">
        <v>30</v>
      </c>
      <c r="B41" s="430" t="s">
        <v>146</v>
      </c>
      <c r="C41" s="659">
        <f t="shared" si="0"/>
        <v>110.9</v>
      </c>
      <c r="D41" s="660">
        <v>110.9</v>
      </c>
      <c r="E41" s="660">
        <v>109.3</v>
      </c>
      <c r="F41" s="656"/>
    </row>
    <row r="42" spans="1:6" ht="18.75" customHeight="1" x14ac:dyDescent="0.25">
      <c r="A42" s="654">
        <v>31</v>
      </c>
      <c r="B42" s="426" t="s">
        <v>90</v>
      </c>
      <c r="C42" s="656">
        <f>C43+C44+C45</f>
        <v>196.36</v>
      </c>
      <c r="D42" s="656">
        <f>D43+D44+D45</f>
        <v>196.36</v>
      </c>
      <c r="E42" s="296"/>
      <c r="F42" s="656"/>
    </row>
    <row r="43" spans="1:6" ht="18.75" customHeight="1" x14ac:dyDescent="0.25">
      <c r="A43" s="661">
        <v>32</v>
      </c>
      <c r="B43" s="662" t="s">
        <v>243</v>
      </c>
      <c r="C43" s="656">
        <f t="shared" si="0"/>
        <v>100.56</v>
      </c>
      <c r="D43" s="296">
        <v>100.56</v>
      </c>
      <c r="E43" s="296"/>
      <c r="F43" s="656"/>
    </row>
    <row r="44" spans="1:6" ht="29.25" customHeight="1" x14ac:dyDescent="0.25">
      <c r="A44" s="661">
        <v>33</v>
      </c>
      <c r="B44" s="663" t="s">
        <v>200</v>
      </c>
      <c r="C44" s="659">
        <f t="shared" si="0"/>
        <v>6.5</v>
      </c>
      <c r="D44" s="660">
        <v>6.5</v>
      </c>
      <c r="E44" s="296"/>
      <c r="F44" s="434"/>
    </row>
    <row r="45" spans="1:6" ht="18" customHeight="1" x14ac:dyDescent="0.25">
      <c r="A45" s="654">
        <v>34</v>
      </c>
      <c r="B45" s="663" t="s">
        <v>204</v>
      </c>
      <c r="C45" s="656">
        <f t="shared" si="0"/>
        <v>89.3</v>
      </c>
      <c r="D45" s="296">
        <v>89.3</v>
      </c>
      <c r="E45" s="296"/>
      <c r="F45" s="664"/>
    </row>
    <row r="46" spans="1:6" ht="17.100000000000001" customHeight="1" x14ac:dyDescent="0.25">
      <c r="A46" s="654">
        <v>35</v>
      </c>
      <c r="B46" s="439" t="s">
        <v>84</v>
      </c>
      <c r="C46" s="294">
        <f>SUM(C12:C45)-C42</f>
        <v>11474.099999999999</v>
      </c>
      <c r="D46" s="294">
        <f>SUM(D12:D45)-D42</f>
        <v>11467.099999999999</v>
      </c>
      <c r="E46" s="294">
        <f>SUM(E12:E45)</f>
        <v>10909.830000000002</v>
      </c>
      <c r="F46" s="294">
        <f>SUM(F12:F45)-F42</f>
        <v>7</v>
      </c>
    </row>
    <row r="47" spans="1:6" x14ac:dyDescent="0.25">
      <c r="B47" s="278"/>
      <c r="C47" s="278"/>
      <c r="D47" s="278"/>
      <c r="E47" s="279"/>
    </row>
    <row r="48" spans="1:6" x14ac:dyDescent="0.25">
      <c r="E48" s="280"/>
    </row>
  </sheetData>
  <mergeCells count="3">
    <mergeCell ref="A6:F6"/>
    <mergeCell ref="D10:E10"/>
    <mergeCell ref="A9:A11"/>
  </mergeCells>
  <pageMargins left="0.70866141732283472" right="0.11811023622047245" top="0.35433070866141736" bottom="0" header="0.11811023622047245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0" zoomScaleNormal="100" workbookViewId="0">
      <selection activeCell="D43" sqref="D43"/>
    </sheetView>
  </sheetViews>
  <sheetFormatPr defaultColWidth="9.140625" defaultRowHeight="15" x14ac:dyDescent="0.25"/>
  <cols>
    <col min="1" max="1" width="4" customWidth="1"/>
    <col min="2" max="2" width="34.7109375" customWidth="1"/>
    <col min="3" max="3" width="11.85546875" customWidth="1"/>
    <col min="4" max="4" width="13.140625" customWidth="1"/>
    <col min="5" max="5" width="15.28515625" customWidth="1"/>
    <col min="6" max="6" width="11.28515625" customWidth="1"/>
    <col min="7" max="12" width="14.42578125" customWidth="1"/>
  </cols>
  <sheetData>
    <row r="1" spans="1:9" ht="15.75" x14ac:dyDescent="0.25">
      <c r="A1" s="239"/>
      <c r="B1" s="366"/>
      <c r="D1" s="264" t="s">
        <v>0</v>
      </c>
      <c r="E1" s="263"/>
    </row>
    <row r="2" spans="1:9" ht="12.75" customHeight="1" x14ac:dyDescent="0.25">
      <c r="A2" s="239"/>
      <c r="B2" s="366"/>
      <c r="D2" s="264" t="s">
        <v>381</v>
      </c>
      <c r="E2" s="263"/>
    </row>
    <row r="3" spans="1:9" ht="12.75" customHeight="1" x14ac:dyDescent="0.25">
      <c r="A3" s="239"/>
      <c r="B3" s="239"/>
      <c r="D3" s="264" t="s">
        <v>241</v>
      </c>
      <c r="E3" s="263"/>
    </row>
    <row r="4" spans="1:9" ht="14.25" customHeight="1" x14ac:dyDescent="0.25">
      <c r="A4" s="239"/>
      <c r="B4" s="239"/>
      <c r="D4" s="264" t="s">
        <v>111</v>
      </c>
    </row>
    <row r="5" spans="1:9" ht="12.75" customHeight="1" x14ac:dyDescent="0.25">
      <c r="A5" s="239"/>
      <c r="B5" s="239"/>
    </row>
    <row r="6" spans="1:9" ht="15.75" x14ac:dyDescent="0.25">
      <c r="A6" s="1061" t="s">
        <v>431</v>
      </c>
      <c r="B6" s="1061"/>
      <c r="C6" s="1061"/>
      <c r="D6" s="1061"/>
      <c r="E6" s="1061"/>
      <c r="F6" s="1061"/>
    </row>
    <row r="7" spans="1:9" ht="15.75" x14ac:dyDescent="0.25">
      <c r="A7" s="1061" t="s">
        <v>112</v>
      </c>
      <c r="B7" s="1061"/>
      <c r="C7" s="1061"/>
      <c r="D7" s="1061"/>
      <c r="E7" s="1061"/>
      <c r="F7" s="1061"/>
    </row>
    <row r="8" spans="1:9" ht="8.25" customHeight="1" x14ac:dyDescent="0.25">
      <c r="A8" s="367"/>
      <c r="B8" s="367"/>
    </row>
    <row r="9" spans="1:9" ht="13.5" customHeight="1" x14ac:dyDescent="0.25">
      <c r="A9" s="239"/>
      <c r="B9" s="367"/>
      <c r="F9" s="368" t="s">
        <v>1</v>
      </c>
    </row>
    <row r="10" spans="1:9" ht="13.5" customHeight="1" x14ac:dyDescent="0.25">
      <c r="A10" s="369"/>
      <c r="B10" s="370"/>
      <c r="C10" s="371"/>
      <c r="D10" s="372"/>
      <c r="E10" s="373" t="s">
        <v>113</v>
      </c>
      <c r="F10" s="374"/>
    </row>
    <row r="11" spans="1:9" ht="56.45" customHeight="1" x14ac:dyDescent="0.25">
      <c r="A11" s="375" t="s">
        <v>2</v>
      </c>
      <c r="B11" s="376" t="s">
        <v>114</v>
      </c>
      <c r="C11" s="377" t="s">
        <v>115</v>
      </c>
      <c r="D11" s="378" t="s">
        <v>116</v>
      </c>
      <c r="E11" s="379" t="s">
        <v>117</v>
      </c>
      <c r="F11" s="380" t="s">
        <v>118</v>
      </c>
      <c r="G11" s="381"/>
      <c r="H11" s="381"/>
      <c r="I11" s="381"/>
    </row>
    <row r="12" spans="1:9" ht="16.5" customHeight="1" x14ac:dyDescent="0.25">
      <c r="A12" s="382">
        <v>1</v>
      </c>
      <c r="B12" s="383" t="s">
        <v>66</v>
      </c>
      <c r="C12" s="384">
        <f>D12+E12+F12</f>
        <v>110</v>
      </c>
      <c r="D12" s="673">
        <v>100</v>
      </c>
      <c r="E12" s="674"/>
      <c r="F12" s="675">
        <v>10</v>
      </c>
    </row>
    <row r="13" spans="1:9" ht="15.75" customHeight="1" x14ac:dyDescent="0.25">
      <c r="A13" s="382">
        <v>2</v>
      </c>
      <c r="B13" s="433" t="s">
        <v>75</v>
      </c>
      <c r="C13" s="384">
        <f t="shared" ref="C13:C48" si="0">D13+E13+F13</f>
        <v>1.43</v>
      </c>
      <c r="D13" s="385">
        <v>0.43</v>
      </c>
      <c r="E13" s="386"/>
      <c r="F13" s="387">
        <v>1</v>
      </c>
    </row>
    <row r="14" spans="1:9" ht="14.25" customHeight="1" x14ac:dyDescent="0.25">
      <c r="A14" s="382">
        <v>3</v>
      </c>
      <c r="B14" s="383" t="s">
        <v>119</v>
      </c>
      <c r="C14" s="384">
        <f t="shared" si="0"/>
        <v>55</v>
      </c>
      <c r="D14" s="385"/>
      <c r="E14" s="386"/>
      <c r="F14" s="387">
        <v>55</v>
      </c>
    </row>
    <row r="15" spans="1:9" ht="15.75" customHeight="1" x14ac:dyDescent="0.25">
      <c r="A15" s="382">
        <v>4</v>
      </c>
      <c r="B15" s="383" t="s">
        <v>120</v>
      </c>
      <c r="C15" s="384">
        <f t="shared" si="0"/>
        <v>120</v>
      </c>
      <c r="D15" s="385"/>
      <c r="E15" s="386">
        <v>120</v>
      </c>
      <c r="F15" s="387"/>
    </row>
    <row r="16" spans="1:9" ht="15" customHeight="1" x14ac:dyDescent="0.25">
      <c r="A16" s="382">
        <v>5</v>
      </c>
      <c r="B16" s="383" t="s">
        <v>121</v>
      </c>
      <c r="C16" s="384">
        <f t="shared" si="0"/>
        <v>2.7</v>
      </c>
      <c r="D16" s="385"/>
      <c r="E16" s="386"/>
      <c r="F16" s="387">
        <v>2.7</v>
      </c>
    </row>
    <row r="17" spans="1:9" ht="14.25" customHeight="1" x14ac:dyDescent="0.25">
      <c r="A17" s="382">
        <v>6</v>
      </c>
      <c r="B17" s="383" t="s">
        <v>122</v>
      </c>
      <c r="C17" s="384">
        <f t="shared" si="0"/>
        <v>0.7</v>
      </c>
      <c r="D17" s="385">
        <v>0.7</v>
      </c>
      <c r="E17" s="386"/>
      <c r="F17" s="387"/>
    </row>
    <row r="18" spans="1:9" x14ac:dyDescent="0.25">
      <c r="A18" s="382">
        <v>7</v>
      </c>
      <c r="B18" s="388" t="s">
        <v>123</v>
      </c>
      <c r="C18" s="384">
        <f t="shared" si="0"/>
        <v>20</v>
      </c>
      <c r="D18" s="389"/>
      <c r="E18" s="390">
        <v>20</v>
      </c>
      <c r="F18" s="391"/>
    </row>
    <row r="19" spans="1:9" x14ac:dyDescent="0.25">
      <c r="A19" s="382">
        <v>8</v>
      </c>
      <c r="B19" s="388" t="s">
        <v>124</v>
      </c>
      <c r="C19" s="384">
        <f t="shared" si="0"/>
        <v>21</v>
      </c>
      <c r="D19" s="389"/>
      <c r="E19" s="390">
        <v>21</v>
      </c>
      <c r="F19" s="391"/>
    </row>
    <row r="20" spans="1:9" x14ac:dyDescent="0.25">
      <c r="A20" s="382">
        <v>9</v>
      </c>
      <c r="B20" s="388" t="s">
        <v>125</v>
      </c>
      <c r="C20" s="384">
        <f t="shared" si="0"/>
        <v>85</v>
      </c>
      <c r="D20" s="389"/>
      <c r="E20" s="390">
        <v>85</v>
      </c>
      <c r="F20" s="391"/>
    </row>
    <row r="21" spans="1:9" x14ac:dyDescent="0.25">
      <c r="A21" s="382">
        <v>10</v>
      </c>
      <c r="B21" s="388" t="s">
        <v>126</v>
      </c>
      <c r="C21" s="384">
        <f t="shared" si="0"/>
        <v>65</v>
      </c>
      <c r="D21" s="389"/>
      <c r="E21" s="390">
        <v>65</v>
      </c>
      <c r="F21" s="391"/>
    </row>
    <row r="22" spans="1:9" x14ac:dyDescent="0.25">
      <c r="A22" s="382">
        <v>11</v>
      </c>
      <c r="B22" s="388" t="s">
        <v>127</v>
      </c>
      <c r="C22" s="384">
        <f t="shared" si="0"/>
        <v>7.5</v>
      </c>
      <c r="D22" s="389"/>
      <c r="E22" s="390">
        <v>7.5</v>
      </c>
      <c r="F22" s="391"/>
    </row>
    <row r="23" spans="1:9" x14ac:dyDescent="0.25">
      <c r="A23" s="382">
        <v>12</v>
      </c>
      <c r="B23" s="388" t="s">
        <v>128</v>
      </c>
      <c r="C23" s="384">
        <f t="shared" si="0"/>
        <v>18.7</v>
      </c>
      <c r="D23" s="389"/>
      <c r="E23" s="390">
        <v>18.7</v>
      </c>
      <c r="F23" s="391"/>
    </row>
    <row r="24" spans="1:9" x14ac:dyDescent="0.25">
      <c r="A24" s="382">
        <v>13</v>
      </c>
      <c r="B24" s="388" t="s">
        <v>129</v>
      </c>
      <c r="C24" s="384">
        <f t="shared" si="0"/>
        <v>44</v>
      </c>
      <c r="D24" s="389"/>
      <c r="E24" s="390">
        <v>44</v>
      </c>
      <c r="F24" s="391"/>
    </row>
    <row r="25" spans="1:9" x14ac:dyDescent="0.25">
      <c r="A25" s="382">
        <v>14</v>
      </c>
      <c r="B25" s="388" t="s">
        <v>130</v>
      </c>
      <c r="C25" s="384">
        <f t="shared" si="0"/>
        <v>20</v>
      </c>
      <c r="D25" s="389"/>
      <c r="E25" s="390">
        <v>20</v>
      </c>
      <c r="F25" s="391"/>
    </row>
    <row r="26" spans="1:9" x14ac:dyDescent="0.25">
      <c r="A26" s="382">
        <v>15</v>
      </c>
      <c r="B26" s="388" t="s">
        <v>131</v>
      </c>
      <c r="C26" s="384">
        <f t="shared" si="0"/>
        <v>49</v>
      </c>
      <c r="D26" s="389"/>
      <c r="E26" s="390">
        <v>49</v>
      </c>
      <c r="F26" s="391"/>
    </row>
    <row r="27" spans="1:9" x14ac:dyDescent="0.25">
      <c r="A27" s="382">
        <v>16</v>
      </c>
      <c r="B27" s="388" t="s">
        <v>132</v>
      </c>
      <c r="C27" s="384">
        <f t="shared" si="0"/>
        <v>77</v>
      </c>
      <c r="D27" s="389"/>
      <c r="E27" s="390">
        <v>77</v>
      </c>
      <c r="F27" s="391"/>
    </row>
    <row r="28" spans="1:9" x14ac:dyDescent="0.25">
      <c r="A28" s="382">
        <v>17</v>
      </c>
      <c r="B28" s="388" t="s">
        <v>102</v>
      </c>
      <c r="C28" s="384">
        <f t="shared" si="0"/>
        <v>12.7</v>
      </c>
      <c r="D28" s="389">
        <v>0.7</v>
      </c>
      <c r="E28" s="390"/>
      <c r="F28" s="391">
        <v>12</v>
      </c>
    </row>
    <row r="29" spans="1:9" x14ac:dyDescent="0.25">
      <c r="A29" s="382">
        <v>18</v>
      </c>
      <c r="B29" s="388" t="s">
        <v>133</v>
      </c>
      <c r="C29" s="384">
        <f t="shared" si="0"/>
        <v>11</v>
      </c>
      <c r="D29" s="389">
        <v>0.8</v>
      </c>
      <c r="E29" s="390">
        <v>10.199999999999999</v>
      </c>
      <c r="F29" s="391"/>
    </row>
    <row r="30" spans="1:9" x14ac:dyDescent="0.25">
      <c r="A30" s="382">
        <v>19</v>
      </c>
      <c r="B30" s="388" t="s">
        <v>134</v>
      </c>
      <c r="C30" s="384">
        <f t="shared" si="0"/>
        <v>34</v>
      </c>
      <c r="D30" s="392">
        <v>4</v>
      </c>
      <c r="E30" s="390">
        <v>15</v>
      </c>
      <c r="F30" s="393">
        <v>15</v>
      </c>
      <c r="G30" s="394"/>
      <c r="H30" s="394"/>
      <c r="I30" s="394"/>
    </row>
    <row r="31" spans="1:9" x14ac:dyDescent="0.25">
      <c r="A31" s="382">
        <v>20</v>
      </c>
      <c r="B31" s="388" t="s">
        <v>135</v>
      </c>
      <c r="C31" s="384">
        <f t="shared" si="0"/>
        <v>15</v>
      </c>
      <c r="D31" s="389">
        <v>1</v>
      </c>
      <c r="E31" s="390">
        <v>6</v>
      </c>
      <c r="F31" s="391">
        <v>8</v>
      </c>
    </row>
    <row r="32" spans="1:9" x14ac:dyDescent="0.25">
      <c r="A32" s="382">
        <v>21</v>
      </c>
      <c r="B32" s="388" t="s">
        <v>105</v>
      </c>
      <c r="C32" s="384">
        <f t="shared" si="0"/>
        <v>30.5</v>
      </c>
      <c r="D32" s="389"/>
      <c r="E32" s="390">
        <v>22.5</v>
      </c>
      <c r="F32" s="391">
        <v>8</v>
      </c>
    </row>
    <row r="33" spans="1:6" x14ac:dyDescent="0.25">
      <c r="A33" s="382">
        <v>22</v>
      </c>
      <c r="B33" s="388" t="s">
        <v>136</v>
      </c>
      <c r="C33" s="384">
        <f t="shared" si="0"/>
        <v>3</v>
      </c>
      <c r="D33" s="389"/>
      <c r="E33" s="390"/>
      <c r="F33" s="391">
        <v>3</v>
      </c>
    </row>
    <row r="34" spans="1:6" x14ac:dyDescent="0.25">
      <c r="A34" s="382">
        <v>23</v>
      </c>
      <c r="B34" s="388" t="s">
        <v>137</v>
      </c>
      <c r="C34" s="384">
        <f t="shared" si="0"/>
        <v>2.9</v>
      </c>
      <c r="D34" s="389"/>
      <c r="E34" s="390">
        <v>2.9</v>
      </c>
      <c r="F34" s="103"/>
    </row>
    <row r="35" spans="1:6" x14ac:dyDescent="0.25">
      <c r="A35" s="382">
        <v>24</v>
      </c>
      <c r="B35" s="395" t="s">
        <v>138</v>
      </c>
      <c r="C35" s="384">
        <f t="shared" si="0"/>
        <v>17</v>
      </c>
      <c r="D35" s="389"/>
      <c r="E35" s="390">
        <v>4</v>
      </c>
      <c r="F35" s="391">
        <v>13</v>
      </c>
    </row>
    <row r="36" spans="1:6" x14ac:dyDescent="0.25">
      <c r="A36" s="382">
        <v>25</v>
      </c>
      <c r="B36" s="388" t="s">
        <v>139</v>
      </c>
      <c r="C36" s="384">
        <f t="shared" si="0"/>
        <v>8</v>
      </c>
      <c r="D36" s="389"/>
      <c r="E36" s="390"/>
      <c r="F36" s="391">
        <v>8</v>
      </c>
    </row>
    <row r="37" spans="1:6" x14ac:dyDescent="0.25">
      <c r="A37" s="382">
        <v>26</v>
      </c>
      <c r="B37" s="388" t="s">
        <v>140</v>
      </c>
      <c r="C37" s="384">
        <f t="shared" si="0"/>
        <v>14.399999999999999</v>
      </c>
      <c r="D37" s="389">
        <v>0.2</v>
      </c>
      <c r="E37" s="390">
        <v>9.1999999999999993</v>
      </c>
      <c r="F37" s="391">
        <v>5</v>
      </c>
    </row>
    <row r="38" spans="1:6" x14ac:dyDescent="0.25">
      <c r="A38" s="382">
        <v>27</v>
      </c>
      <c r="B38" s="388" t="s">
        <v>141</v>
      </c>
      <c r="C38" s="384">
        <f t="shared" si="0"/>
        <v>15</v>
      </c>
      <c r="D38" s="389">
        <v>0.8</v>
      </c>
      <c r="E38" s="390">
        <v>10.199999999999999</v>
      </c>
      <c r="F38" s="391">
        <v>4</v>
      </c>
    </row>
    <row r="39" spans="1:6" ht="17.25" customHeight="1" x14ac:dyDescent="0.25">
      <c r="A39" s="382">
        <v>28</v>
      </c>
      <c r="B39" s="396" t="s">
        <v>104</v>
      </c>
      <c r="C39" s="384">
        <f t="shared" si="0"/>
        <v>14.1</v>
      </c>
      <c r="D39" s="389">
        <v>0.6</v>
      </c>
      <c r="E39" s="390"/>
      <c r="F39" s="391">
        <v>13.5</v>
      </c>
    </row>
    <row r="40" spans="1:6" ht="16.5" customHeight="1" x14ac:dyDescent="0.25">
      <c r="A40" s="382">
        <v>29</v>
      </c>
      <c r="B40" s="388" t="s">
        <v>142</v>
      </c>
      <c r="C40" s="384">
        <f t="shared" si="0"/>
        <v>13</v>
      </c>
      <c r="D40" s="389">
        <v>1</v>
      </c>
      <c r="E40" s="390">
        <v>2</v>
      </c>
      <c r="F40" s="391">
        <v>10</v>
      </c>
    </row>
    <row r="41" spans="1:6" ht="16.5" customHeight="1" x14ac:dyDescent="0.25">
      <c r="A41" s="382">
        <v>30</v>
      </c>
      <c r="B41" s="397" t="s">
        <v>143</v>
      </c>
      <c r="C41" s="384">
        <f t="shared" si="0"/>
        <v>2.5</v>
      </c>
      <c r="D41" s="389">
        <v>0.2</v>
      </c>
      <c r="E41" s="390">
        <v>1.6</v>
      </c>
      <c r="F41" s="391">
        <v>0.7</v>
      </c>
    </row>
    <row r="42" spans="1:6" ht="20.25" customHeight="1" x14ac:dyDescent="0.25">
      <c r="A42" s="382">
        <v>31</v>
      </c>
      <c r="B42" s="397" t="s">
        <v>144</v>
      </c>
      <c r="C42" s="384">
        <f t="shared" si="0"/>
        <v>2.7</v>
      </c>
      <c r="D42" s="389">
        <v>1</v>
      </c>
      <c r="E42" s="390">
        <v>1.7</v>
      </c>
      <c r="F42" s="398"/>
    </row>
    <row r="43" spans="1:6" ht="15" customHeight="1" x14ac:dyDescent="0.25">
      <c r="A43" s="382">
        <v>32</v>
      </c>
      <c r="B43" s="397" t="s">
        <v>103</v>
      </c>
      <c r="C43" s="384">
        <f t="shared" si="0"/>
        <v>1.5</v>
      </c>
      <c r="D43" s="389">
        <v>0.4</v>
      </c>
      <c r="E43" s="390"/>
      <c r="F43" s="391">
        <v>1.1000000000000001</v>
      </c>
    </row>
    <row r="44" spans="1:6" ht="15.75" customHeight="1" x14ac:dyDescent="0.25">
      <c r="A44" s="382">
        <v>33</v>
      </c>
      <c r="B44" s="399" t="s">
        <v>145</v>
      </c>
      <c r="C44" s="384">
        <f t="shared" si="0"/>
        <v>12</v>
      </c>
      <c r="D44" s="389">
        <v>1.8</v>
      </c>
      <c r="E44" s="390">
        <v>10.199999999999999</v>
      </c>
      <c r="F44" s="391"/>
    </row>
    <row r="45" spans="1:6" ht="17.25" customHeight="1" x14ac:dyDescent="0.25">
      <c r="A45" s="382">
        <v>34</v>
      </c>
      <c r="B45" s="400" t="s">
        <v>106</v>
      </c>
      <c r="C45" s="401">
        <f t="shared" si="0"/>
        <v>10</v>
      </c>
      <c r="D45" s="402"/>
      <c r="E45" s="403">
        <v>10</v>
      </c>
      <c r="F45" s="404"/>
    </row>
    <row r="46" spans="1:6" ht="16.5" customHeight="1" x14ac:dyDescent="0.25">
      <c r="A46" s="382">
        <v>35</v>
      </c>
      <c r="B46" s="405" t="s">
        <v>107</v>
      </c>
      <c r="C46" s="406">
        <f t="shared" si="0"/>
        <v>55</v>
      </c>
      <c r="D46" s="407"/>
      <c r="E46" s="408">
        <v>55</v>
      </c>
      <c r="F46" s="409"/>
    </row>
    <row r="47" spans="1:6" ht="27.75" customHeight="1" x14ac:dyDescent="0.25">
      <c r="A47" s="382">
        <v>36</v>
      </c>
      <c r="B47" s="410" t="s">
        <v>146</v>
      </c>
      <c r="C47" s="384">
        <f t="shared" si="0"/>
        <v>5</v>
      </c>
      <c r="D47" s="411"/>
      <c r="E47" s="411"/>
      <c r="F47" s="412">
        <v>5</v>
      </c>
    </row>
    <row r="48" spans="1:6" ht="15.75" customHeight="1" x14ac:dyDescent="0.25">
      <c r="A48" s="382">
        <v>37</v>
      </c>
      <c r="B48" s="430" t="s">
        <v>79</v>
      </c>
      <c r="C48" s="384">
        <f t="shared" si="0"/>
        <v>2</v>
      </c>
      <c r="D48" s="413"/>
      <c r="E48" s="413"/>
      <c r="F48" s="434">
        <v>2</v>
      </c>
    </row>
    <row r="49" spans="1:9" x14ac:dyDescent="0.25">
      <c r="A49" s="382">
        <v>38</v>
      </c>
      <c r="B49" s="414" t="s">
        <v>84</v>
      </c>
      <c r="C49" s="415">
        <f>SUM(C12:C48)</f>
        <v>978.33</v>
      </c>
      <c r="D49" s="416">
        <f t="shared" ref="D49:F49" si="1">SUM(D12:D48)</f>
        <v>113.63000000000001</v>
      </c>
      <c r="E49" s="416">
        <f t="shared" si="1"/>
        <v>687.70000000000027</v>
      </c>
      <c r="F49" s="416">
        <f t="shared" si="1"/>
        <v>176.99999999999997</v>
      </c>
      <c r="G49" s="417"/>
      <c r="H49" s="417"/>
      <c r="I49" s="417"/>
    </row>
    <row r="50" spans="1:9" x14ac:dyDescent="0.25">
      <c r="A50" s="418"/>
      <c r="B50" s="419"/>
      <c r="C50" s="420"/>
      <c r="D50" s="420"/>
      <c r="E50" s="420"/>
    </row>
    <row r="51" spans="1:9" x14ac:dyDescent="0.25">
      <c r="B51" s="421"/>
    </row>
    <row r="53" spans="1:9" ht="15.75" x14ac:dyDescent="0.25">
      <c r="B53" s="366"/>
    </row>
  </sheetData>
  <mergeCells count="2">
    <mergeCell ref="A6:F6"/>
    <mergeCell ref="A7:F7"/>
  </mergeCells>
  <pageMargins left="0.51181102362204722" right="0.31496062992125984" top="0.35433070866141736" bottom="0" header="0.11811023622047245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25" zoomScaleNormal="100" workbookViewId="0">
      <selection activeCell="D1" sqref="D1:D3"/>
    </sheetView>
  </sheetViews>
  <sheetFormatPr defaultColWidth="9.140625" defaultRowHeight="15" x14ac:dyDescent="0.25"/>
  <cols>
    <col min="1" max="1" width="3.5703125" style="263" customWidth="1"/>
    <col min="2" max="2" width="36.85546875" style="263" customWidth="1"/>
    <col min="3" max="4" width="10.5703125" style="263" customWidth="1"/>
    <col min="5" max="16384" width="9.140625" style="263"/>
  </cols>
  <sheetData>
    <row r="1" spans="1:6" ht="15.75" x14ac:dyDescent="0.25">
      <c r="A1" s="318"/>
      <c r="B1" s="318"/>
      <c r="D1" s="264" t="s">
        <v>0</v>
      </c>
    </row>
    <row r="2" spans="1:6" ht="15.75" x14ac:dyDescent="0.25">
      <c r="A2" s="318"/>
      <c r="B2" s="318"/>
      <c r="D2" s="264" t="s">
        <v>381</v>
      </c>
    </row>
    <row r="3" spans="1:6" ht="15.75" x14ac:dyDescent="0.25">
      <c r="A3" s="318"/>
      <c r="B3" s="318"/>
      <c r="D3" s="264" t="s">
        <v>241</v>
      </c>
    </row>
    <row r="4" spans="1:6" ht="15.75" x14ac:dyDescent="0.25">
      <c r="A4" s="318"/>
      <c r="B4" s="318"/>
      <c r="D4" s="264" t="s">
        <v>147</v>
      </c>
    </row>
    <row r="5" spans="1:6" ht="15.75" x14ac:dyDescent="0.25">
      <c r="A5" s="318"/>
      <c r="B5" s="318"/>
    </row>
    <row r="6" spans="1:6" ht="15.75" x14ac:dyDescent="0.25">
      <c r="A6" s="1055" t="s">
        <v>432</v>
      </c>
      <c r="B6" s="1055"/>
      <c r="C6" s="1055"/>
      <c r="D6" s="1055"/>
      <c r="E6" s="1055"/>
      <c r="F6" s="1055"/>
    </row>
    <row r="7" spans="1:6" ht="15.75" x14ac:dyDescent="0.25">
      <c r="A7" s="1055" t="s">
        <v>148</v>
      </c>
      <c r="B7" s="1055"/>
      <c r="C7" s="1055"/>
      <c r="D7" s="1055"/>
      <c r="E7" s="1055"/>
      <c r="F7" s="1055"/>
    </row>
    <row r="8" spans="1:6" ht="15.75" x14ac:dyDescent="0.25">
      <c r="A8" s="318"/>
      <c r="B8" s="422"/>
      <c r="C8" s="422"/>
      <c r="D8" s="422"/>
      <c r="E8" s="422"/>
      <c r="F8" s="423" t="s">
        <v>1</v>
      </c>
    </row>
    <row r="9" spans="1:6" ht="15" customHeight="1" x14ac:dyDescent="0.25">
      <c r="A9" s="1062" t="s">
        <v>2</v>
      </c>
      <c r="B9" s="1065" t="s">
        <v>114</v>
      </c>
      <c r="C9" s="1058" t="s">
        <v>208</v>
      </c>
      <c r="D9" s="1068" t="s">
        <v>58</v>
      </c>
      <c r="E9" s="1068"/>
      <c r="F9" s="1068"/>
    </row>
    <row r="10" spans="1:6" x14ac:dyDescent="0.25">
      <c r="A10" s="1063"/>
      <c r="B10" s="1066"/>
      <c r="C10" s="1059"/>
      <c r="D10" s="1069" t="s">
        <v>60</v>
      </c>
      <c r="E10" s="1069"/>
      <c r="F10" s="1058" t="s">
        <v>86</v>
      </c>
    </row>
    <row r="11" spans="1:6" ht="36" x14ac:dyDescent="0.25">
      <c r="A11" s="1064"/>
      <c r="B11" s="1067"/>
      <c r="C11" s="1060"/>
      <c r="D11" s="424" t="s">
        <v>62</v>
      </c>
      <c r="E11" s="425" t="s">
        <v>63</v>
      </c>
      <c r="F11" s="1060"/>
    </row>
    <row r="12" spans="1:6" x14ac:dyDescent="0.25">
      <c r="A12" s="426">
        <v>1</v>
      </c>
      <c r="B12" s="427" t="s">
        <v>66</v>
      </c>
      <c r="C12" s="296">
        <v>110</v>
      </c>
      <c r="D12" s="428">
        <f t="shared" ref="D12:D48" si="0">C12-F12</f>
        <v>110</v>
      </c>
      <c r="E12" s="676"/>
      <c r="F12" s="428"/>
    </row>
    <row r="13" spans="1:6" x14ac:dyDescent="0.25">
      <c r="A13" s="426">
        <v>2</v>
      </c>
      <c r="B13" s="427" t="s">
        <v>75</v>
      </c>
      <c r="C13" s="296">
        <v>1.43</v>
      </c>
      <c r="D13" s="428">
        <f t="shared" si="0"/>
        <v>1.43</v>
      </c>
      <c r="E13" s="676"/>
      <c r="F13" s="428"/>
    </row>
    <row r="14" spans="1:6" x14ac:dyDescent="0.25">
      <c r="A14" s="426">
        <v>3</v>
      </c>
      <c r="B14" s="427" t="s">
        <v>119</v>
      </c>
      <c r="C14" s="296">
        <v>55</v>
      </c>
      <c r="D14" s="428">
        <f t="shared" si="0"/>
        <v>55</v>
      </c>
      <c r="E14" s="676">
        <v>15</v>
      </c>
      <c r="F14" s="428"/>
    </row>
    <row r="15" spans="1:6" x14ac:dyDescent="0.25">
      <c r="A15" s="426">
        <v>4</v>
      </c>
      <c r="B15" s="427" t="s">
        <v>120</v>
      </c>
      <c r="C15" s="296">
        <v>120</v>
      </c>
      <c r="D15" s="428">
        <f t="shared" si="0"/>
        <v>120</v>
      </c>
      <c r="E15" s="676">
        <v>42</v>
      </c>
      <c r="F15" s="428"/>
    </row>
    <row r="16" spans="1:6" x14ac:dyDescent="0.25">
      <c r="A16" s="426">
        <v>5</v>
      </c>
      <c r="B16" s="427" t="s">
        <v>121</v>
      </c>
      <c r="C16" s="296">
        <v>2.7</v>
      </c>
      <c r="D16" s="428">
        <f t="shared" si="0"/>
        <v>2.7</v>
      </c>
      <c r="E16" s="676"/>
      <c r="F16" s="428"/>
    </row>
    <row r="17" spans="1:6" x14ac:dyDescent="0.25">
      <c r="A17" s="426">
        <v>6</v>
      </c>
      <c r="B17" s="429" t="s">
        <v>122</v>
      </c>
      <c r="C17" s="296">
        <v>0.7</v>
      </c>
      <c r="D17" s="428">
        <f t="shared" si="0"/>
        <v>0.7</v>
      </c>
      <c r="E17" s="676"/>
      <c r="F17" s="428"/>
    </row>
    <row r="18" spans="1:6" x14ac:dyDescent="0.25">
      <c r="A18" s="426">
        <v>7</v>
      </c>
      <c r="B18" s="426" t="s">
        <v>123</v>
      </c>
      <c r="C18" s="296">
        <v>20</v>
      </c>
      <c r="D18" s="428">
        <f t="shared" si="0"/>
        <v>20</v>
      </c>
      <c r="E18" s="296"/>
      <c r="F18" s="296"/>
    </row>
    <row r="19" spans="1:6" x14ac:dyDescent="0.25">
      <c r="A19" s="426">
        <v>8</v>
      </c>
      <c r="B19" s="426" t="s">
        <v>124</v>
      </c>
      <c r="C19" s="296">
        <v>21</v>
      </c>
      <c r="D19" s="428">
        <f t="shared" si="0"/>
        <v>21</v>
      </c>
      <c r="E19" s="296"/>
      <c r="F19" s="296"/>
    </row>
    <row r="20" spans="1:6" x14ac:dyDescent="0.25">
      <c r="A20" s="426">
        <v>9</v>
      </c>
      <c r="B20" s="426" t="s">
        <v>125</v>
      </c>
      <c r="C20" s="296">
        <v>85</v>
      </c>
      <c r="D20" s="428">
        <f t="shared" si="0"/>
        <v>85</v>
      </c>
      <c r="E20" s="296"/>
      <c r="F20" s="296"/>
    </row>
    <row r="21" spans="1:6" x14ac:dyDescent="0.25">
      <c r="A21" s="426">
        <v>10</v>
      </c>
      <c r="B21" s="426" t="s">
        <v>126</v>
      </c>
      <c r="C21" s="296">
        <v>65</v>
      </c>
      <c r="D21" s="428">
        <f t="shared" si="0"/>
        <v>65</v>
      </c>
      <c r="E21" s="296"/>
      <c r="F21" s="296"/>
    </row>
    <row r="22" spans="1:6" x14ac:dyDescent="0.25">
      <c r="A22" s="426">
        <v>11</v>
      </c>
      <c r="B22" s="426" t="s">
        <v>127</v>
      </c>
      <c r="C22" s="296">
        <v>7.5</v>
      </c>
      <c r="D22" s="428">
        <f t="shared" si="0"/>
        <v>7.5</v>
      </c>
      <c r="E22" s="296"/>
      <c r="F22" s="296"/>
    </row>
    <row r="23" spans="1:6" x14ac:dyDescent="0.25">
      <c r="A23" s="426">
        <v>12</v>
      </c>
      <c r="B23" s="426" t="s">
        <v>128</v>
      </c>
      <c r="C23" s="296">
        <v>18.7</v>
      </c>
      <c r="D23" s="428">
        <f t="shared" si="0"/>
        <v>18.7</v>
      </c>
      <c r="E23" s="296"/>
      <c r="F23" s="296"/>
    </row>
    <row r="24" spans="1:6" x14ac:dyDescent="0.25">
      <c r="A24" s="426">
        <v>13</v>
      </c>
      <c r="B24" s="426" t="s">
        <v>129</v>
      </c>
      <c r="C24" s="296">
        <v>44</v>
      </c>
      <c r="D24" s="428">
        <f t="shared" si="0"/>
        <v>44</v>
      </c>
      <c r="E24" s="296"/>
      <c r="F24" s="296"/>
    </row>
    <row r="25" spans="1:6" x14ac:dyDescent="0.25">
      <c r="A25" s="426">
        <v>14</v>
      </c>
      <c r="B25" s="426" t="s">
        <v>130</v>
      </c>
      <c r="C25" s="296">
        <v>20</v>
      </c>
      <c r="D25" s="428">
        <f t="shared" si="0"/>
        <v>20</v>
      </c>
      <c r="E25" s="296"/>
      <c r="F25" s="296"/>
    </row>
    <row r="26" spans="1:6" x14ac:dyDescent="0.25">
      <c r="A26" s="426">
        <v>15</v>
      </c>
      <c r="B26" s="426" t="s">
        <v>131</v>
      </c>
      <c r="C26" s="296">
        <v>49</v>
      </c>
      <c r="D26" s="428">
        <f t="shared" si="0"/>
        <v>45.5</v>
      </c>
      <c r="E26" s="296"/>
      <c r="F26" s="296">
        <v>3.5</v>
      </c>
    </row>
    <row r="27" spans="1:6" x14ac:dyDescent="0.25">
      <c r="A27" s="426">
        <v>16</v>
      </c>
      <c r="B27" s="426" t="s">
        <v>132</v>
      </c>
      <c r="C27" s="296">
        <v>77</v>
      </c>
      <c r="D27" s="428">
        <f t="shared" si="0"/>
        <v>77</v>
      </c>
      <c r="E27" s="296"/>
      <c r="F27" s="296"/>
    </row>
    <row r="28" spans="1:6" x14ac:dyDescent="0.25">
      <c r="A28" s="426">
        <v>17</v>
      </c>
      <c r="B28" s="426" t="s">
        <v>102</v>
      </c>
      <c r="C28" s="296">
        <v>12.7</v>
      </c>
      <c r="D28" s="428">
        <f t="shared" si="0"/>
        <v>12.7</v>
      </c>
      <c r="E28" s="296">
        <v>2</v>
      </c>
      <c r="F28" s="296"/>
    </row>
    <row r="29" spans="1:6" x14ac:dyDescent="0.25">
      <c r="A29" s="426">
        <v>18</v>
      </c>
      <c r="B29" s="426" t="s">
        <v>133</v>
      </c>
      <c r="C29" s="296">
        <v>11</v>
      </c>
      <c r="D29" s="428">
        <f t="shared" si="0"/>
        <v>11</v>
      </c>
      <c r="E29" s="296"/>
      <c r="F29" s="296"/>
    </row>
    <row r="30" spans="1:6" x14ac:dyDescent="0.25">
      <c r="A30" s="426">
        <v>19</v>
      </c>
      <c r="B30" s="426" t="s">
        <v>134</v>
      </c>
      <c r="C30" s="296">
        <v>34</v>
      </c>
      <c r="D30" s="428">
        <f t="shared" si="0"/>
        <v>34</v>
      </c>
      <c r="E30" s="296">
        <v>4</v>
      </c>
      <c r="F30" s="296"/>
    </row>
    <row r="31" spans="1:6" x14ac:dyDescent="0.25">
      <c r="A31" s="426">
        <v>20</v>
      </c>
      <c r="B31" s="426" t="s">
        <v>135</v>
      </c>
      <c r="C31" s="296">
        <v>15</v>
      </c>
      <c r="D31" s="428">
        <f t="shared" si="0"/>
        <v>15</v>
      </c>
      <c r="E31" s="296">
        <v>5</v>
      </c>
      <c r="F31" s="296"/>
    </row>
    <row r="32" spans="1:6" x14ac:dyDescent="0.25">
      <c r="A32" s="426">
        <v>21</v>
      </c>
      <c r="B32" s="426" t="s">
        <v>105</v>
      </c>
      <c r="C32" s="296">
        <v>30.5</v>
      </c>
      <c r="D32" s="428">
        <f t="shared" si="0"/>
        <v>30.5</v>
      </c>
      <c r="E32" s="296">
        <v>10.8</v>
      </c>
      <c r="F32" s="296"/>
    </row>
    <row r="33" spans="1:6" x14ac:dyDescent="0.25">
      <c r="A33" s="426">
        <v>22</v>
      </c>
      <c r="B33" s="426" t="s">
        <v>136</v>
      </c>
      <c r="C33" s="296">
        <v>3</v>
      </c>
      <c r="D33" s="428">
        <f t="shared" si="0"/>
        <v>3</v>
      </c>
      <c r="E33" s="296"/>
      <c r="F33" s="296"/>
    </row>
    <row r="34" spans="1:6" x14ac:dyDescent="0.25">
      <c r="A34" s="426">
        <v>23</v>
      </c>
      <c r="B34" s="426" t="s">
        <v>137</v>
      </c>
      <c r="C34" s="296">
        <v>2.9</v>
      </c>
      <c r="D34" s="428">
        <f t="shared" si="0"/>
        <v>2.9</v>
      </c>
      <c r="E34" s="296"/>
      <c r="F34" s="296"/>
    </row>
    <row r="35" spans="1:6" x14ac:dyDescent="0.25">
      <c r="A35" s="426">
        <v>24</v>
      </c>
      <c r="B35" s="426" t="s">
        <v>138</v>
      </c>
      <c r="C35" s="296">
        <v>17</v>
      </c>
      <c r="D35" s="428">
        <f t="shared" si="0"/>
        <v>15.5</v>
      </c>
      <c r="E35" s="296"/>
      <c r="F35" s="296">
        <v>1.5</v>
      </c>
    </row>
    <row r="36" spans="1:6" x14ac:dyDescent="0.25">
      <c r="A36" s="426">
        <v>25</v>
      </c>
      <c r="B36" s="426" t="s">
        <v>139</v>
      </c>
      <c r="C36" s="296">
        <v>8</v>
      </c>
      <c r="D36" s="428">
        <f t="shared" si="0"/>
        <v>8</v>
      </c>
      <c r="E36" s="296"/>
      <c r="F36" s="296"/>
    </row>
    <row r="37" spans="1:6" x14ac:dyDescent="0.25">
      <c r="A37" s="426">
        <v>26</v>
      </c>
      <c r="B37" s="426" t="s">
        <v>140</v>
      </c>
      <c r="C37" s="296">
        <v>14.4</v>
      </c>
      <c r="D37" s="428">
        <f t="shared" si="0"/>
        <v>14.4</v>
      </c>
      <c r="E37" s="296"/>
      <c r="F37" s="296"/>
    </row>
    <row r="38" spans="1:6" x14ac:dyDescent="0.25">
      <c r="A38" s="426">
        <v>27</v>
      </c>
      <c r="B38" s="426" t="s">
        <v>141</v>
      </c>
      <c r="C38" s="296">
        <v>15</v>
      </c>
      <c r="D38" s="428">
        <f t="shared" si="0"/>
        <v>15</v>
      </c>
      <c r="E38" s="296"/>
      <c r="F38" s="296"/>
    </row>
    <row r="39" spans="1:6" x14ac:dyDescent="0.25">
      <c r="A39" s="426">
        <v>28</v>
      </c>
      <c r="B39" s="426" t="s">
        <v>104</v>
      </c>
      <c r="C39" s="296">
        <v>14.1</v>
      </c>
      <c r="D39" s="428">
        <f t="shared" si="0"/>
        <v>12.1</v>
      </c>
      <c r="E39" s="296">
        <v>4</v>
      </c>
      <c r="F39" s="296">
        <v>2</v>
      </c>
    </row>
    <row r="40" spans="1:6" x14ac:dyDescent="0.25">
      <c r="A40" s="426">
        <v>29</v>
      </c>
      <c r="B40" s="426" t="s">
        <v>142</v>
      </c>
      <c r="C40" s="296">
        <v>13</v>
      </c>
      <c r="D40" s="428">
        <f t="shared" si="0"/>
        <v>13</v>
      </c>
      <c r="E40" s="296"/>
      <c r="F40" s="296"/>
    </row>
    <row r="41" spans="1:6" x14ac:dyDescent="0.25">
      <c r="A41" s="426">
        <v>30</v>
      </c>
      <c r="B41" s="293" t="s">
        <v>143</v>
      </c>
      <c r="C41" s="296">
        <v>2.5</v>
      </c>
      <c r="D41" s="428">
        <f t="shared" si="0"/>
        <v>2.5</v>
      </c>
      <c r="E41" s="296"/>
      <c r="F41" s="296"/>
    </row>
    <row r="42" spans="1:6" ht="25.5" x14ac:dyDescent="0.25">
      <c r="A42" s="677">
        <v>31</v>
      </c>
      <c r="B42" s="293" t="s">
        <v>144</v>
      </c>
      <c r="C42" s="296">
        <v>2.7</v>
      </c>
      <c r="D42" s="428">
        <f t="shared" si="0"/>
        <v>2.7</v>
      </c>
      <c r="E42" s="296"/>
      <c r="F42" s="296"/>
    </row>
    <row r="43" spans="1:6" x14ac:dyDescent="0.25">
      <c r="A43" s="426">
        <v>32</v>
      </c>
      <c r="B43" s="293" t="s">
        <v>103</v>
      </c>
      <c r="C43" s="296">
        <v>1.5</v>
      </c>
      <c r="D43" s="428">
        <f t="shared" si="0"/>
        <v>1.5</v>
      </c>
      <c r="E43" s="296">
        <v>1.47</v>
      </c>
      <c r="F43" s="296"/>
    </row>
    <row r="44" spans="1:6" x14ac:dyDescent="0.25">
      <c r="A44" s="426">
        <v>33</v>
      </c>
      <c r="B44" s="293" t="s">
        <v>145</v>
      </c>
      <c r="C44" s="296">
        <v>12</v>
      </c>
      <c r="D44" s="428">
        <f t="shared" si="0"/>
        <v>12</v>
      </c>
      <c r="E44" s="296"/>
      <c r="F44" s="296"/>
    </row>
    <row r="45" spans="1:6" x14ac:dyDescent="0.25">
      <c r="A45" s="426">
        <v>34</v>
      </c>
      <c r="B45" s="426" t="s">
        <v>106</v>
      </c>
      <c r="C45" s="296">
        <v>10</v>
      </c>
      <c r="D45" s="428">
        <f t="shared" si="0"/>
        <v>10</v>
      </c>
      <c r="E45" s="296"/>
      <c r="F45" s="296"/>
    </row>
    <row r="46" spans="1:6" x14ac:dyDescent="0.25">
      <c r="A46" s="426">
        <v>35</v>
      </c>
      <c r="B46" s="426" t="s">
        <v>107</v>
      </c>
      <c r="C46" s="296">
        <v>55</v>
      </c>
      <c r="D46" s="428">
        <f t="shared" si="0"/>
        <v>55</v>
      </c>
      <c r="E46" s="296">
        <v>39.200000000000003</v>
      </c>
      <c r="F46" s="296"/>
    </row>
    <row r="47" spans="1:6" ht="26.25" x14ac:dyDescent="0.25">
      <c r="A47" s="677">
        <v>36</v>
      </c>
      <c r="B47" s="430" t="s">
        <v>146</v>
      </c>
      <c r="C47" s="296">
        <v>5</v>
      </c>
      <c r="D47" s="428">
        <f t="shared" si="0"/>
        <v>5</v>
      </c>
      <c r="E47" s="296"/>
      <c r="F47" s="296"/>
    </row>
    <row r="48" spans="1:6" x14ac:dyDescent="0.25">
      <c r="A48" s="426">
        <v>37</v>
      </c>
      <c r="B48" s="430" t="s">
        <v>79</v>
      </c>
      <c r="C48" s="296">
        <v>2</v>
      </c>
      <c r="D48" s="428">
        <f t="shared" si="0"/>
        <v>2</v>
      </c>
      <c r="E48" s="296"/>
      <c r="F48" s="296"/>
    </row>
    <row r="49" spans="1:6" x14ac:dyDescent="0.25">
      <c r="A49" s="426">
        <v>38</v>
      </c>
      <c r="B49" s="439" t="s">
        <v>84</v>
      </c>
      <c r="C49" s="294">
        <f>SUM(C12:C48)</f>
        <v>978.33</v>
      </c>
      <c r="D49" s="294">
        <f t="shared" ref="D49:F49" si="1">SUM(D12:D48)</f>
        <v>971.33</v>
      </c>
      <c r="E49" s="294">
        <f t="shared" si="1"/>
        <v>123.47</v>
      </c>
      <c r="F49" s="294">
        <f t="shared" si="1"/>
        <v>7</v>
      </c>
    </row>
    <row r="50" spans="1:6" x14ac:dyDescent="0.25">
      <c r="B50" s="431"/>
      <c r="C50" s="432"/>
      <c r="D50" s="432"/>
      <c r="E50" s="432"/>
      <c r="F50" s="432"/>
    </row>
  </sheetData>
  <mergeCells count="8">
    <mergeCell ref="A6:F6"/>
    <mergeCell ref="F10:F11"/>
    <mergeCell ref="A7:F7"/>
    <mergeCell ref="A9:A11"/>
    <mergeCell ref="B9:B11"/>
    <mergeCell ref="C9:C11"/>
    <mergeCell ref="D9:F9"/>
    <mergeCell ref="D10:E10"/>
  </mergeCells>
  <pageMargins left="0.51181102362204722" right="0.11811023622047245" top="0.35433070866141736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"/>
  <sheetViews>
    <sheetView topLeftCell="A52" zoomScaleNormal="100" workbookViewId="0">
      <selection activeCell="C63" sqref="C63:D63"/>
    </sheetView>
  </sheetViews>
  <sheetFormatPr defaultRowHeight="15.75" x14ac:dyDescent="0.25"/>
  <cols>
    <col min="1" max="1" width="7.42578125" style="298" customWidth="1"/>
    <col min="2" max="2" width="48.28515625" style="299" customWidth="1"/>
    <col min="3" max="3" width="14" style="300" customWidth="1"/>
    <col min="4" max="4" width="14.85546875" style="300" customWidth="1"/>
    <col min="6" max="6" width="8.85546875" style="297"/>
  </cols>
  <sheetData>
    <row r="1" spans="1:6" x14ac:dyDescent="0.25">
      <c r="C1" s="264" t="s">
        <v>0</v>
      </c>
      <c r="F1" s="11"/>
    </row>
    <row r="2" spans="1:6" x14ac:dyDescent="0.25">
      <c r="C2" s="264" t="s">
        <v>381</v>
      </c>
      <c r="F2" s="11"/>
    </row>
    <row r="3" spans="1:6" x14ac:dyDescent="0.25">
      <c r="C3" s="264" t="s">
        <v>241</v>
      </c>
      <c r="F3" s="11"/>
    </row>
    <row r="4" spans="1:6" x14ac:dyDescent="0.25">
      <c r="C4" s="678" t="s">
        <v>258</v>
      </c>
      <c r="F4" s="11"/>
    </row>
    <row r="5" spans="1:6" ht="9.9499999999999993" customHeight="1" x14ac:dyDescent="0.25">
      <c r="A5" s="1091"/>
      <c r="B5" s="1091"/>
      <c r="C5" s="1091"/>
      <c r="D5" s="1091"/>
      <c r="F5" s="11"/>
    </row>
    <row r="6" spans="1:6" ht="15" x14ac:dyDescent="0.25">
      <c r="A6" s="1092" t="s">
        <v>409</v>
      </c>
      <c r="B6" s="1093"/>
      <c r="C6" s="1093"/>
      <c r="D6" s="1093"/>
      <c r="F6" s="11"/>
    </row>
    <row r="7" spans="1:6" ht="18.75" customHeight="1" x14ac:dyDescent="0.25">
      <c r="A7" s="1093"/>
      <c r="B7" s="1093"/>
      <c r="C7" s="1093"/>
      <c r="D7" s="1093"/>
      <c r="F7" s="11"/>
    </row>
    <row r="8" spans="1:6" ht="9.9499999999999993" customHeight="1" x14ac:dyDescent="0.25">
      <c r="A8" s="237"/>
      <c r="B8" s="301"/>
      <c r="C8" s="302"/>
      <c r="D8" s="302"/>
      <c r="F8" s="11"/>
    </row>
    <row r="9" spans="1:6" ht="18.75" x14ac:dyDescent="0.3">
      <c r="A9" s="1094" t="s">
        <v>259</v>
      </c>
      <c r="B9" s="1094"/>
      <c r="C9" s="1094"/>
      <c r="D9" s="1094"/>
      <c r="F9" s="11"/>
    </row>
    <row r="10" spans="1:6" ht="9.9499999999999993" customHeight="1" thickBot="1" x14ac:dyDescent="0.3">
      <c r="A10" s="303"/>
      <c r="F10" s="11"/>
    </row>
    <row r="11" spans="1:6" s="298" customFormat="1" ht="32.25" thickBot="1" x14ac:dyDescent="0.3">
      <c r="A11" s="304" t="s">
        <v>2</v>
      </c>
      <c r="B11" s="305" t="s">
        <v>410</v>
      </c>
      <c r="C11" s="1095" t="s">
        <v>260</v>
      </c>
      <c r="D11" s="1096"/>
      <c r="F11" s="362"/>
    </row>
    <row r="12" spans="1:6" ht="32.1" customHeight="1" x14ac:dyDescent="0.25">
      <c r="A12" s="306" t="s">
        <v>256</v>
      </c>
      <c r="B12" s="307" t="s">
        <v>12</v>
      </c>
      <c r="C12" s="1097">
        <v>32</v>
      </c>
      <c r="D12" s="1098"/>
      <c r="F12" s="11"/>
    </row>
    <row r="13" spans="1:6" ht="32.1" customHeight="1" x14ac:dyDescent="0.25">
      <c r="A13" s="308" t="s">
        <v>257</v>
      </c>
      <c r="B13" s="309" t="s">
        <v>261</v>
      </c>
      <c r="C13" s="1099">
        <v>30</v>
      </c>
      <c r="D13" s="1100"/>
      <c r="F13" s="11"/>
    </row>
    <row r="14" spans="1:6" ht="32.1" customHeight="1" x14ac:dyDescent="0.25">
      <c r="A14" s="308" t="s">
        <v>262</v>
      </c>
      <c r="B14" s="309" t="s">
        <v>263</v>
      </c>
      <c r="C14" s="1099">
        <v>123</v>
      </c>
      <c r="D14" s="1100"/>
      <c r="F14" s="11"/>
    </row>
    <row r="15" spans="1:6" ht="32.1" customHeight="1" x14ac:dyDescent="0.25">
      <c r="A15" s="308" t="s">
        <v>264</v>
      </c>
      <c r="B15" s="309" t="s">
        <v>265</v>
      </c>
      <c r="C15" s="1099">
        <v>1</v>
      </c>
      <c r="D15" s="1100"/>
      <c r="F15" s="11"/>
    </row>
    <row r="16" spans="1:6" ht="32.1" customHeight="1" x14ac:dyDescent="0.25">
      <c r="A16" s="308" t="s">
        <v>266</v>
      </c>
      <c r="B16" s="309" t="s">
        <v>267</v>
      </c>
      <c r="C16" s="1099">
        <v>7</v>
      </c>
      <c r="D16" s="1100"/>
      <c r="F16" s="11"/>
    </row>
    <row r="17" spans="1:6" s="310" customFormat="1" ht="32.1" customHeight="1" x14ac:dyDescent="0.25">
      <c r="A17" s="308" t="s">
        <v>268</v>
      </c>
      <c r="B17" s="309" t="s">
        <v>411</v>
      </c>
      <c r="C17" s="1099">
        <v>207.2</v>
      </c>
      <c r="D17" s="1100"/>
      <c r="F17" s="363"/>
    </row>
    <row r="18" spans="1:6" s="310" customFormat="1" ht="32.1" customHeight="1" x14ac:dyDescent="0.25">
      <c r="A18" s="308" t="s">
        <v>269</v>
      </c>
      <c r="B18" s="309" t="s">
        <v>412</v>
      </c>
      <c r="C18" s="1101">
        <v>54.3</v>
      </c>
      <c r="D18" s="1102"/>
      <c r="F18" s="363"/>
    </row>
    <row r="19" spans="1:6" s="310" customFormat="1" ht="32.1" customHeight="1" thickBot="1" x14ac:dyDescent="0.3">
      <c r="A19" s="311" t="s">
        <v>270</v>
      </c>
      <c r="B19" s="312" t="s">
        <v>413</v>
      </c>
      <c r="C19" s="1089">
        <v>24.4</v>
      </c>
      <c r="D19" s="1090"/>
      <c r="F19" s="363"/>
    </row>
    <row r="20" spans="1:6" ht="32.1" customHeight="1" thickBot="1" x14ac:dyDescent="0.3">
      <c r="A20" s="1105" t="s">
        <v>328</v>
      </c>
      <c r="B20" s="1106"/>
      <c r="C20" s="1103">
        <f>C12+C13+C14+C15+C16+C17+C18+C19</f>
        <v>478.9</v>
      </c>
      <c r="D20" s="1104"/>
      <c r="F20" s="11"/>
    </row>
    <row r="21" spans="1:6" ht="9.9499999999999993" customHeight="1" x14ac:dyDescent="0.25">
      <c r="A21" s="313"/>
      <c r="B21" s="314"/>
      <c r="C21" s="315"/>
      <c r="D21" s="315"/>
      <c r="F21" s="11"/>
    </row>
    <row r="22" spans="1:6" ht="21.75" customHeight="1" x14ac:dyDescent="0.3">
      <c r="A22" s="1094" t="s">
        <v>271</v>
      </c>
      <c r="B22" s="1094"/>
      <c r="C22" s="1094"/>
      <c r="D22" s="1094"/>
      <c r="F22" s="11"/>
    </row>
    <row r="23" spans="1:6" ht="9.9499999999999993" customHeight="1" thickBot="1" x14ac:dyDescent="0.3">
      <c r="A23" s="316"/>
      <c r="B23" s="317"/>
      <c r="C23" s="318"/>
      <c r="D23" s="318"/>
      <c r="F23" s="11"/>
    </row>
    <row r="24" spans="1:6" ht="16.149999999999999" customHeight="1" thickBot="1" x14ac:dyDescent="0.3">
      <c r="A24" s="1107" t="s">
        <v>2</v>
      </c>
      <c r="B24" s="1109" t="s">
        <v>275</v>
      </c>
      <c r="C24" s="1111" t="s">
        <v>273</v>
      </c>
      <c r="D24" s="1112"/>
      <c r="F24" s="11"/>
    </row>
    <row r="25" spans="1:6" ht="32.25" customHeight="1" thickBot="1" x14ac:dyDescent="0.3">
      <c r="A25" s="1108"/>
      <c r="B25" s="1110"/>
      <c r="C25" s="304" t="s">
        <v>414</v>
      </c>
      <c r="D25" s="319" t="s">
        <v>415</v>
      </c>
      <c r="F25" s="11"/>
    </row>
    <row r="26" spans="1:6" ht="54.95" customHeight="1" thickBot="1" x14ac:dyDescent="0.3">
      <c r="A26" s="1087" t="s">
        <v>256</v>
      </c>
      <c r="B26" s="320" t="s">
        <v>272</v>
      </c>
      <c r="C26" s="1077">
        <v>24.4</v>
      </c>
      <c r="D26" s="1079">
        <v>32.6</v>
      </c>
      <c r="F26" s="138"/>
    </row>
    <row r="27" spans="1:6" s="298" customFormat="1" ht="78.75" customHeight="1" thickBot="1" x14ac:dyDescent="0.3">
      <c r="A27" s="1088"/>
      <c r="B27" s="321" t="s">
        <v>274</v>
      </c>
      <c r="C27" s="1078"/>
      <c r="D27" s="1080"/>
      <c r="F27" s="362"/>
    </row>
    <row r="28" spans="1:6" s="298" customFormat="1" ht="54.95" customHeight="1" thickBot="1" x14ac:dyDescent="0.3">
      <c r="A28" s="1081" t="s">
        <v>257</v>
      </c>
      <c r="B28" s="320" t="s">
        <v>416</v>
      </c>
      <c r="C28" s="1083">
        <v>54.3</v>
      </c>
      <c r="D28" s="1085">
        <v>30</v>
      </c>
      <c r="F28" s="362"/>
    </row>
    <row r="29" spans="1:6" s="298" customFormat="1" ht="63.75" thickBot="1" x14ac:dyDescent="0.3">
      <c r="A29" s="1082"/>
      <c r="B29" s="322" t="s">
        <v>377</v>
      </c>
      <c r="C29" s="1084"/>
      <c r="D29" s="1086"/>
      <c r="F29" s="362"/>
    </row>
    <row r="30" spans="1:6" s="237" customFormat="1" ht="54.95" customHeight="1" thickBot="1" x14ac:dyDescent="0.3">
      <c r="A30" s="323" t="s">
        <v>262</v>
      </c>
      <c r="B30" s="324" t="s">
        <v>417</v>
      </c>
      <c r="C30" s="325"/>
      <c r="D30" s="326"/>
      <c r="F30" s="364"/>
    </row>
    <row r="31" spans="1:6" s="298" customFormat="1" ht="32.1" customHeight="1" thickBot="1" x14ac:dyDescent="0.3">
      <c r="A31" s="327" t="s">
        <v>276</v>
      </c>
      <c r="B31" s="1074" t="s">
        <v>277</v>
      </c>
      <c r="C31" s="1075"/>
      <c r="D31" s="1076"/>
      <c r="F31" s="362"/>
    </row>
    <row r="32" spans="1:6" s="238" customFormat="1" ht="32.1" customHeight="1" x14ac:dyDescent="0.25">
      <c r="A32" s="306" t="s">
        <v>278</v>
      </c>
      <c r="B32" s="328" t="s">
        <v>279</v>
      </c>
      <c r="C32" s="329"/>
      <c r="D32" s="330">
        <v>15</v>
      </c>
      <c r="F32" s="365"/>
    </row>
    <row r="33" spans="1:6" s="238" customFormat="1" ht="32.1" customHeight="1" x14ac:dyDescent="0.25">
      <c r="A33" s="331" t="s">
        <v>280</v>
      </c>
      <c r="B33" s="332" t="s">
        <v>282</v>
      </c>
      <c r="C33" s="333"/>
      <c r="D33" s="334">
        <v>23</v>
      </c>
      <c r="F33" s="365"/>
    </row>
    <row r="34" spans="1:6" s="238" customFormat="1" ht="32.1" customHeight="1" x14ac:dyDescent="0.25">
      <c r="A34" s="331" t="s">
        <v>281</v>
      </c>
      <c r="B34" s="332" t="s">
        <v>418</v>
      </c>
      <c r="C34" s="333"/>
      <c r="D34" s="334">
        <v>38</v>
      </c>
      <c r="F34" s="365"/>
    </row>
    <row r="35" spans="1:6" s="238" customFormat="1" ht="32.1" customHeight="1" thickBot="1" x14ac:dyDescent="0.3">
      <c r="A35" s="335" t="s">
        <v>283</v>
      </c>
      <c r="B35" s="336" t="s">
        <v>419</v>
      </c>
      <c r="C35" s="337"/>
      <c r="D35" s="338">
        <v>3</v>
      </c>
      <c r="F35" s="365"/>
    </row>
    <row r="36" spans="1:6" s="298" customFormat="1" ht="32.1" customHeight="1" thickBot="1" x14ac:dyDescent="0.3">
      <c r="A36" s="327" t="s">
        <v>284</v>
      </c>
      <c r="B36" s="1074" t="s">
        <v>285</v>
      </c>
      <c r="C36" s="1075"/>
      <c r="D36" s="1076"/>
      <c r="F36" s="362"/>
    </row>
    <row r="37" spans="1:6" ht="47.25" x14ac:dyDescent="0.25">
      <c r="A37" s="339" t="s">
        <v>286</v>
      </c>
      <c r="B37" s="340" t="s">
        <v>420</v>
      </c>
      <c r="C37" s="341">
        <v>12</v>
      </c>
      <c r="D37" s="342"/>
      <c r="F37" s="11"/>
    </row>
    <row r="38" spans="1:6" ht="32.1" customHeight="1" x14ac:dyDescent="0.25">
      <c r="A38" s="343" t="s">
        <v>287</v>
      </c>
      <c r="B38" s="332" t="s">
        <v>421</v>
      </c>
      <c r="C38" s="344">
        <v>10</v>
      </c>
      <c r="D38" s="345"/>
      <c r="F38" s="11"/>
    </row>
    <row r="39" spans="1:6" ht="32.1" customHeight="1" x14ac:dyDescent="0.25">
      <c r="A39" s="346" t="s">
        <v>288</v>
      </c>
      <c r="B39" s="332" t="s">
        <v>422</v>
      </c>
      <c r="C39" s="344">
        <v>5</v>
      </c>
      <c r="D39" s="345"/>
      <c r="F39" s="11"/>
    </row>
    <row r="40" spans="1:6" ht="32.1" customHeight="1" thickBot="1" x14ac:dyDescent="0.3">
      <c r="A40" s="347" t="s">
        <v>289</v>
      </c>
      <c r="B40" s="348" t="s">
        <v>290</v>
      </c>
      <c r="C40" s="349"/>
      <c r="D40" s="350">
        <v>12</v>
      </c>
      <c r="F40" s="11"/>
    </row>
    <row r="41" spans="1:6" s="298" customFormat="1" ht="32.1" customHeight="1" thickBot="1" x14ac:dyDescent="0.3">
      <c r="A41" s="327" t="s">
        <v>291</v>
      </c>
      <c r="B41" s="1074" t="s">
        <v>292</v>
      </c>
      <c r="C41" s="1075"/>
      <c r="D41" s="1076"/>
      <c r="F41" s="11"/>
    </row>
    <row r="42" spans="1:6" ht="32.1" customHeight="1" x14ac:dyDescent="0.25">
      <c r="A42" s="351" t="s">
        <v>293</v>
      </c>
      <c r="B42" s="352" t="s">
        <v>294</v>
      </c>
      <c r="C42" s="353">
        <v>20</v>
      </c>
      <c r="D42" s="354"/>
      <c r="F42" s="11"/>
    </row>
    <row r="43" spans="1:6" ht="32.1" customHeight="1" x14ac:dyDescent="0.25">
      <c r="A43" s="355" t="s">
        <v>295</v>
      </c>
      <c r="B43" s="356" t="s">
        <v>296</v>
      </c>
      <c r="C43" s="357"/>
      <c r="D43" s="358">
        <v>12</v>
      </c>
      <c r="F43" s="11"/>
    </row>
    <row r="44" spans="1:6" ht="39.950000000000003" customHeight="1" thickBot="1" x14ac:dyDescent="0.3">
      <c r="A44" s="347" t="s">
        <v>297</v>
      </c>
      <c r="B44" s="348" t="s">
        <v>423</v>
      </c>
      <c r="C44" s="349">
        <v>5</v>
      </c>
      <c r="D44" s="350"/>
      <c r="F44" s="11"/>
    </row>
    <row r="45" spans="1:6" s="298" customFormat="1" ht="32.1" customHeight="1" thickBot="1" x14ac:dyDescent="0.3">
      <c r="A45" s="327" t="s">
        <v>298</v>
      </c>
      <c r="B45" s="1074" t="s">
        <v>299</v>
      </c>
      <c r="C45" s="1075"/>
      <c r="D45" s="1076"/>
      <c r="F45" s="65"/>
    </row>
    <row r="46" spans="1:6" s="239" customFormat="1" ht="32.1" customHeight="1" x14ac:dyDescent="0.25">
      <c r="A46" s="351" t="s">
        <v>300</v>
      </c>
      <c r="B46" s="328" t="s">
        <v>301</v>
      </c>
      <c r="C46" s="353">
        <v>58</v>
      </c>
      <c r="D46" s="354"/>
      <c r="F46" s="65"/>
    </row>
    <row r="47" spans="1:6" s="239" customFormat="1" ht="32.1" customHeight="1" x14ac:dyDescent="0.25">
      <c r="A47" s="346" t="s">
        <v>302</v>
      </c>
      <c r="B47" s="332" t="s">
        <v>303</v>
      </c>
      <c r="C47" s="344">
        <v>45</v>
      </c>
      <c r="D47" s="345"/>
      <c r="F47" s="65"/>
    </row>
    <row r="48" spans="1:6" s="239" customFormat="1" ht="32.1" customHeight="1" x14ac:dyDescent="0.25">
      <c r="A48" s="346" t="s">
        <v>304</v>
      </c>
      <c r="B48" s="332" t="s">
        <v>305</v>
      </c>
      <c r="C48" s="344">
        <v>2</v>
      </c>
      <c r="D48" s="345"/>
      <c r="F48" s="65"/>
    </row>
    <row r="49" spans="1:6" s="239" customFormat="1" ht="32.1" customHeight="1" x14ac:dyDescent="0.25">
      <c r="A49" s="346" t="s">
        <v>306</v>
      </c>
      <c r="B49" s="332" t="s">
        <v>424</v>
      </c>
      <c r="C49" s="344">
        <v>12</v>
      </c>
      <c r="D49" s="345">
        <v>12</v>
      </c>
      <c r="F49" s="65"/>
    </row>
    <row r="50" spans="1:6" s="239" customFormat="1" ht="32.1" customHeight="1" x14ac:dyDescent="0.25">
      <c r="A50" s="346" t="s">
        <v>307</v>
      </c>
      <c r="B50" s="332" t="s">
        <v>425</v>
      </c>
      <c r="C50" s="344">
        <v>9.1999999999999993</v>
      </c>
      <c r="D50" s="345">
        <v>2.8</v>
      </c>
      <c r="F50" s="65"/>
    </row>
    <row r="51" spans="1:6" s="239" customFormat="1" ht="32.1" customHeight="1" x14ac:dyDescent="0.25">
      <c r="A51" s="346" t="s">
        <v>308</v>
      </c>
      <c r="B51" s="332" t="s">
        <v>426</v>
      </c>
      <c r="C51" s="344"/>
      <c r="D51" s="345">
        <v>3</v>
      </c>
      <c r="F51" s="65"/>
    </row>
    <row r="52" spans="1:6" s="239" customFormat="1" ht="32.1" customHeight="1" x14ac:dyDescent="0.25">
      <c r="A52" s="346" t="s">
        <v>309</v>
      </c>
      <c r="B52" s="348" t="s">
        <v>427</v>
      </c>
      <c r="C52" s="349"/>
      <c r="D52" s="350">
        <v>1</v>
      </c>
      <c r="F52" s="65"/>
    </row>
    <row r="53" spans="1:6" s="239" customFormat="1" ht="32.1" customHeight="1" x14ac:dyDescent="0.25">
      <c r="A53" s="346" t="s">
        <v>310</v>
      </c>
      <c r="B53" s="332" t="s">
        <v>428</v>
      </c>
      <c r="C53" s="344">
        <v>6</v>
      </c>
      <c r="D53" s="345"/>
      <c r="F53" s="65"/>
    </row>
    <row r="54" spans="1:6" s="239" customFormat="1" ht="32.1" customHeight="1" x14ac:dyDescent="0.25">
      <c r="A54" s="346" t="s">
        <v>311</v>
      </c>
      <c r="B54" s="332" t="s">
        <v>312</v>
      </c>
      <c r="C54" s="344">
        <v>3</v>
      </c>
      <c r="D54" s="345"/>
      <c r="F54" s="65"/>
    </row>
    <row r="55" spans="1:6" s="239" customFormat="1" ht="32.1" customHeight="1" x14ac:dyDescent="0.25">
      <c r="A55" s="347" t="s">
        <v>313</v>
      </c>
      <c r="B55" s="348" t="s">
        <v>314</v>
      </c>
      <c r="C55" s="349"/>
      <c r="D55" s="350">
        <v>3.6</v>
      </c>
      <c r="F55" s="65"/>
    </row>
    <row r="56" spans="1:6" s="239" customFormat="1" ht="32.1" customHeight="1" thickBot="1" x14ac:dyDescent="0.3">
      <c r="A56" s="359" t="s">
        <v>315</v>
      </c>
      <c r="B56" s="348" t="s">
        <v>316</v>
      </c>
      <c r="C56" s="349">
        <v>3</v>
      </c>
      <c r="D56" s="350"/>
      <c r="F56" s="65"/>
    </row>
    <row r="57" spans="1:6" s="298" customFormat="1" ht="32.1" customHeight="1" thickBot="1" x14ac:dyDescent="0.3">
      <c r="A57" s="327" t="s">
        <v>317</v>
      </c>
      <c r="B57" s="1074" t="s">
        <v>318</v>
      </c>
      <c r="C57" s="1075"/>
      <c r="D57" s="1076"/>
      <c r="F57" s="362"/>
    </row>
    <row r="58" spans="1:6" ht="32.1" customHeight="1" x14ac:dyDescent="0.25">
      <c r="A58" s="351" t="s">
        <v>319</v>
      </c>
      <c r="B58" s="328" t="s">
        <v>320</v>
      </c>
      <c r="C58" s="353">
        <v>1</v>
      </c>
      <c r="D58" s="354">
        <v>5</v>
      </c>
      <c r="F58" s="11"/>
    </row>
    <row r="59" spans="1:6" ht="32.1" customHeight="1" x14ac:dyDescent="0.25">
      <c r="A59" s="346" t="s">
        <v>321</v>
      </c>
      <c r="B59" s="332" t="s">
        <v>322</v>
      </c>
      <c r="C59" s="344">
        <v>6</v>
      </c>
      <c r="D59" s="345"/>
      <c r="F59" s="11"/>
    </row>
    <row r="60" spans="1:6" ht="32.1" customHeight="1" x14ac:dyDescent="0.25">
      <c r="A60" s="346" t="s">
        <v>323</v>
      </c>
      <c r="B60" s="332" t="s">
        <v>324</v>
      </c>
      <c r="C60" s="344">
        <v>3</v>
      </c>
      <c r="D60" s="345"/>
      <c r="F60" s="11"/>
    </row>
    <row r="61" spans="1:6" ht="32.1" customHeight="1" x14ac:dyDescent="0.25">
      <c r="A61" s="346" t="s">
        <v>325</v>
      </c>
      <c r="B61" s="332" t="s">
        <v>326</v>
      </c>
      <c r="C61" s="344">
        <v>6</v>
      </c>
      <c r="D61" s="345"/>
      <c r="F61" s="11"/>
    </row>
    <row r="62" spans="1:6" ht="32.1" customHeight="1" thickBot="1" x14ac:dyDescent="0.3">
      <c r="A62" s="347" t="s">
        <v>429</v>
      </c>
      <c r="B62" s="348" t="s">
        <v>327</v>
      </c>
      <c r="C62" s="349">
        <v>1</v>
      </c>
      <c r="D62" s="350"/>
      <c r="F62" s="11"/>
    </row>
    <row r="63" spans="1:6" ht="16.5" thickBot="1" x14ac:dyDescent="0.3">
      <c r="A63" s="1070" t="s">
        <v>328</v>
      </c>
      <c r="B63" s="1071"/>
      <c r="C63" s="679">
        <f>SUM(C26,C28,C32:C35,C37:C40,C42:C44,C46:C56,C58:C62)</f>
        <v>285.89999999999998</v>
      </c>
      <c r="D63" s="680">
        <f>SUM(D26,D28,D32:D35,D37:D40,D42:D44,D46:D56,D58:D62)</f>
        <v>193</v>
      </c>
      <c r="F63" s="11"/>
    </row>
    <row r="64" spans="1:6" ht="16.5" thickBot="1" x14ac:dyDescent="0.3">
      <c r="A64" s="1070" t="s">
        <v>430</v>
      </c>
      <c r="B64" s="1071"/>
      <c r="C64" s="1072">
        <f>C63+D63</f>
        <v>478.9</v>
      </c>
      <c r="D64" s="1073"/>
      <c r="F64" s="11"/>
    </row>
    <row r="65" spans="1:6" x14ac:dyDescent="0.25">
      <c r="A65" s="316"/>
      <c r="B65" s="360"/>
      <c r="C65" s="361"/>
      <c r="D65" s="318"/>
      <c r="F65" s="11"/>
    </row>
    <row r="66" spans="1:6" x14ac:dyDescent="0.25">
      <c r="F66" s="11"/>
    </row>
    <row r="67" spans="1:6" x14ac:dyDescent="0.25">
      <c r="F67" s="11"/>
    </row>
    <row r="68" spans="1:6" x14ac:dyDescent="0.25">
      <c r="F68" s="11"/>
    </row>
    <row r="69" spans="1:6" x14ac:dyDescent="0.25">
      <c r="F69" s="11"/>
    </row>
    <row r="70" spans="1:6" x14ac:dyDescent="0.25">
      <c r="F70" s="11"/>
    </row>
    <row r="71" spans="1:6" x14ac:dyDescent="0.25">
      <c r="F71" s="11"/>
    </row>
    <row r="72" spans="1:6" x14ac:dyDescent="0.25">
      <c r="F72" s="11"/>
    </row>
    <row r="73" spans="1:6" x14ac:dyDescent="0.25">
      <c r="F73" s="11"/>
    </row>
    <row r="74" spans="1:6" x14ac:dyDescent="0.25">
      <c r="F74" s="11"/>
    </row>
    <row r="75" spans="1:6" x14ac:dyDescent="0.25">
      <c r="F75" s="11"/>
    </row>
    <row r="76" spans="1:6" x14ac:dyDescent="0.25">
      <c r="F76" s="11"/>
    </row>
    <row r="77" spans="1:6" x14ac:dyDescent="0.25">
      <c r="F77" s="11"/>
    </row>
    <row r="78" spans="1:6" x14ac:dyDescent="0.25">
      <c r="F78" s="11"/>
    </row>
    <row r="79" spans="1:6" x14ac:dyDescent="0.25">
      <c r="F79" s="11"/>
    </row>
    <row r="80" spans="1:6" x14ac:dyDescent="0.25">
      <c r="F80" s="11"/>
    </row>
    <row r="81" spans="6:6" x14ac:dyDescent="0.25">
      <c r="F81" s="11"/>
    </row>
    <row r="82" spans="6:6" x14ac:dyDescent="0.25">
      <c r="F82" s="11"/>
    </row>
    <row r="83" spans="6:6" x14ac:dyDescent="0.25">
      <c r="F83" s="11"/>
    </row>
    <row r="84" spans="6:6" x14ac:dyDescent="0.25">
      <c r="F84" s="11"/>
    </row>
    <row r="85" spans="6:6" x14ac:dyDescent="0.25">
      <c r="F85" s="11"/>
    </row>
    <row r="86" spans="6:6" x14ac:dyDescent="0.25">
      <c r="F86" s="11"/>
    </row>
    <row r="87" spans="6:6" x14ac:dyDescent="0.25">
      <c r="F87" s="11"/>
    </row>
    <row r="88" spans="6:6" x14ac:dyDescent="0.25">
      <c r="F88" s="11"/>
    </row>
    <row r="89" spans="6:6" x14ac:dyDescent="0.25">
      <c r="F89" s="11"/>
    </row>
    <row r="90" spans="6:6" x14ac:dyDescent="0.25">
      <c r="F90" s="11"/>
    </row>
    <row r="91" spans="6:6" x14ac:dyDescent="0.25">
      <c r="F91" s="11"/>
    </row>
    <row r="92" spans="6:6" x14ac:dyDescent="0.25">
      <c r="F92" s="11"/>
    </row>
    <row r="93" spans="6:6" x14ac:dyDescent="0.25">
      <c r="F93" s="11"/>
    </row>
    <row r="94" spans="6:6" x14ac:dyDescent="0.25">
      <c r="F94" s="11"/>
    </row>
    <row r="95" spans="6:6" x14ac:dyDescent="0.25">
      <c r="F95" s="11"/>
    </row>
    <row r="96" spans="6:6" x14ac:dyDescent="0.25">
      <c r="F96" s="11"/>
    </row>
    <row r="97" spans="6:6" x14ac:dyDescent="0.25">
      <c r="F97" s="11"/>
    </row>
    <row r="98" spans="6:6" x14ac:dyDescent="0.25">
      <c r="F98" s="11"/>
    </row>
    <row r="99" spans="6:6" x14ac:dyDescent="0.25">
      <c r="F99" s="11"/>
    </row>
    <row r="100" spans="6:6" x14ac:dyDescent="0.25">
      <c r="F100" s="11"/>
    </row>
    <row r="101" spans="6:6" x14ac:dyDescent="0.25">
      <c r="F101" s="11"/>
    </row>
    <row r="102" spans="6:6" x14ac:dyDescent="0.25">
      <c r="F102" s="11"/>
    </row>
    <row r="103" spans="6:6" x14ac:dyDescent="0.25">
      <c r="F103" s="11"/>
    </row>
    <row r="104" spans="6:6" x14ac:dyDescent="0.25">
      <c r="F104" s="11"/>
    </row>
    <row r="105" spans="6:6" x14ac:dyDescent="0.25">
      <c r="F105" s="11"/>
    </row>
    <row r="106" spans="6:6" x14ac:dyDescent="0.25">
      <c r="F106" s="11"/>
    </row>
    <row r="107" spans="6:6" x14ac:dyDescent="0.25">
      <c r="F107" s="11"/>
    </row>
    <row r="108" spans="6:6" x14ac:dyDescent="0.25">
      <c r="F108" s="11"/>
    </row>
    <row r="109" spans="6:6" x14ac:dyDescent="0.25">
      <c r="F109" s="11"/>
    </row>
    <row r="110" spans="6:6" x14ac:dyDescent="0.25">
      <c r="F110" s="11"/>
    </row>
    <row r="111" spans="6:6" x14ac:dyDescent="0.25">
      <c r="F111" s="11"/>
    </row>
    <row r="112" spans="6:6" x14ac:dyDescent="0.25">
      <c r="F112" s="11"/>
    </row>
    <row r="113" spans="6:6" x14ac:dyDescent="0.25">
      <c r="F113" s="11"/>
    </row>
    <row r="114" spans="6:6" x14ac:dyDescent="0.25">
      <c r="F114" s="11"/>
    </row>
    <row r="115" spans="6:6" x14ac:dyDescent="0.25">
      <c r="F115" s="11"/>
    </row>
    <row r="116" spans="6:6" x14ac:dyDescent="0.25">
      <c r="F116" s="11"/>
    </row>
    <row r="117" spans="6:6" x14ac:dyDescent="0.25">
      <c r="F117" s="11"/>
    </row>
    <row r="118" spans="6:6" x14ac:dyDescent="0.25">
      <c r="F118" s="11"/>
    </row>
    <row r="119" spans="6:6" x14ac:dyDescent="0.25">
      <c r="F119" s="11"/>
    </row>
    <row r="120" spans="6:6" x14ac:dyDescent="0.25">
      <c r="F120" s="11"/>
    </row>
    <row r="121" spans="6:6" x14ac:dyDescent="0.25">
      <c r="F121" s="11"/>
    </row>
    <row r="122" spans="6:6" x14ac:dyDescent="0.25">
      <c r="F122" s="11"/>
    </row>
    <row r="123" spans="6:6" x14ac:dyDescent="0.25">
      <c r="F123" s="11"/>
    </row>
    <row r="124" spans="6:6" x14ac:dyDescent="0.25">
      <c r="F124" s="11"/>
    </row>
    <row r="125" spans="6:6" x14ac:dyDescent="0.25">
      <c r="F125" s="11"/>
    </row>
    <row r="126" spans="6:6" x14ac:dyDescent="0.25">
      <c r="F126" s="11"/>
    </row>
    <row r="127" spans="6:6" x14ac:dyDescent="0.25">
      <c r="F127" s="11"/>
    </row>
    <row r="128" spans="6:6" x14ac:dyDescent="0.25">
      <c r="F128" s="11"/>
    </row>
    <row r="129" spans="6:6" x14ac:dyDescent="0.25">
      <c r="F129" s="11"/>
    </row>
    <row r="130" spans="6:6" x14ac:dyDescent="0.25">
      <c r="F130" s="11"/>
    </row>
    <row r="131" spans="6:6" x14ac:dyDescent="0.25">
      <c r="F131" s="11"/>
    </row>
    <row r="132" spans="6:6" x14ac:dyDescent="0.25">
      <c r="F132" s="11"/>
    </row>
    <row r="133" spans="6:6" x14ac:dyDescent="0.25">
      <c r="F133" s="11"/>
    </row>
    <row r="134" spans="6:6" x14ac:dyDescent="0.25">
      <c r="F134" s="11"/>
    </row>
    <row r="135" spans="6:6" x14ac:dyDescent="0.25">
      <c r="F135" s="11"/>
    </row>
    <row r="136" spans="6:6" x14ac:dyDescent="0.25">
      <c r="F136" s="11"/>
    </row>
    <row r="137" spans="6:6" x14ac:dyDescent="0.25">
      <c r="F137" s="11"/>
    </row>
    <row r="138" spans="6:6" x14ac:dyDescent="0.25">
      <c r="F138" s="11"/>
    </row>
    <row r="139" spans="6:6" x14ac:dyDescent="0.25">
      <c r="F139" s="11"/>
    </row>
    <row r="140" spans="6:6" x14ac:dyDescent="0.25">
      <c r="F140" s="11"/>
    </row>
    <row r="141" spans="6:6" x14ac:dyDescent="0.25">
      <c r="F141" s="11"/>
    </row>
    <row r="142" spans="6:6" x14ac:dyDescent="0.25">
      <c r="F142" s="11"/>
    </row>
    <row r="143" spans="6:6" x14ac:dyDescent="0.25">
      <c r="F143" s="11"/>
    </row>
    <row r="144" spans="6:6" x14ac:dyDescent="0.25">
      <c r="F144" s="11"/>
    </row>
    <row r="145" spans="6:6" x14ac:dyDescent="0.25">
      <c r="F145" s="11"/>
    </row>
    <row r="146" spans="6:6" x14ac:dyDescent="0.25">
      <c r="F146" s="11"/>
    </row>
    <row r="147" spans="6:6" x14ac:dyDescent="0.25">
      <c r="F147" s="11"/>
    </row>
    <row r="148" spans="6:6" x14ac:dyDescent="0.25">
      <c r="F148" s="11"/>
    </row>
    <row r="149" spans="6:6" x14ac:dyDescent="0.25">
      <c r="F149" s="11"/>
    </row>
    <row r="150" spans="6:6" x14ac:dyDescent="0.25">
      <c r="F150" s="11"/>
    </row>
    <row r="151" spans="6:6" x14ac:dyDescent="0.25">
      <c r="F151" s="11"/>
    </row>
    <row r="152" spans="6:6" x14ac:dyDescent="0.25">
      <c r="F152" s="11"/>
    </row>
    <row r="153" spans="6:6" x14ac:dyDescent="0.25">
      <c r="F153" s="11"/>
    </row>
    <row r="154" spans="6:6" x14ac:dyDescent="0.25">
      <c r="F154" s="11"/>
    </row>
    <row r="155" spans="6:6" x14ac:dyDescent="0.25">
      <c r="F155" s="11"/>
    </row>
    <row r="156" spans="6:6" x14ac:dyDescent="0.25">
      <c r="F156" s="11"/>
    </row>
    <row r="157" spans="6:6" x14ac:dyDescent="0.25">
      <c r="F157" s="11"/>
    </row>
    <row r="158" spans="6:6" x14ac:dyDescent="0.25">
      <c r="F158" s="11"/>
    </row>
    <row r="159" spans="6:6" x14ac:dyDescent="0.25">
      <c r="F159" s="11"/>
    </row>
    <row r="160" spans="6:6" x14ac:dyDescent="0.25">
      <c r="F160" s="11"/>
    </row>
    <row r="161" spans="6:6" x14ac:dyDescent="0.25">
      <c r="F161" s="11"/>
    </row>
    <row r="162" spans="6:6" x14ac:dyDescent="0.25">
      <c r="F162" s="11"/>
    </row>
    <row r="163" spans="6:6" x14ac:dyDescent="0.25">
      <c r="F163" s="11"/>
    </row>
    <row r="164" spans="6:6" x14ac:dyDescent="0.25">
      <c r="F164" s="11"/>
    </row>
    <row r="165" spans="6:6" x14ac:dyDescent="0.25">
      <c r="F165" s="11"/>
    </row>
    <row r="166" spans="6:6" x14ac:dyDescent="0.25">
      <c r="F166" s="11"/>
    </row>
    <row r="167" spans="6:6" x14ac:dyDescent="0.25">
      <c r="F167" s="11"/>
    </row>
    <row r="168" spans="6:6" x14ac:dyDescent="0.25">
      <c r="F168" s="11"/>
    </row>
    <row r="169" spans="6:6" x14ac:dyDescent="0.25">
      <c r="F169" s="11"/>
    </row>
    <row r="170" spans="6:6" x14ac:dyDescent="0.25">
      <c r="F170" s="11"/>
    </row>
    <row r="171" spans="6:6" x14ac:dyDescent="0.25">
      <c r="F171" s="11"/>
    </row>
    <row r="172" spans="6:6" x14ac:dyDescent="0.25">
      <c r="F172" s="11"/>
    </row>
    <row r="173" spans="6:6" x14ac:dyDescent="0.25">
      <c r="F173" s="11"/>
    </row>
    <row r="174" spans="6:6" x14ac:dyDescent="0.25">
      <c r="F174" s="11"/>
    </row>
    <row r="175" spans="6:6" x14ac:dyDescent="0.25">
      <c r="F175" s="11"/>
    </row>
    <row r="176" spans="6:6" x14ac:dyDescent="0.25">
      <c r="F176" s="11"/>
    </row>
    <row r="177" spans="6:6" x14ac:dyDescent="0.25">
      <c r="F177" s="11"/>
    </row>
    <row r="178" spans="6:6" x14ac:dyDescent="0.25">
      <c r="F178" s="11"/>
    </row>
    <row r="179" spans="6:6" x14ac:dyDescent="0.25">
      <c r="F179" s="11"/>
    </row>
    <row r="180" spans="6:6" x14ac:dyDescent="0.25">
      <c r="F180" s="11"/>
    </row>
    <row r="181" spans="6:6" x14ac:dyDescent="0.25">
      <c r="F181" s="11"/>
    </row>
    <row r="182" spans="6:6" x14ac:dyDescent="0.25">
      <c r="F182" s="11"/>
    </row>
    <row r="183" spans="6:6" x14ac:dyDescent="0.25">
      <c r="F183" s="11"/>
    </row>
    <row r="184" spans="6:6" x14ac:dyDescent="0.25">
      <c r="F184" s="11"/>
    </row>
    <row r="185" spans="6:6" x14ac:dyDescent="0.25">
      <c r="F185" s="11"/>
    </row>
    <row r="186" spans="6:6" x14ac:dyDescent="0.25">
      <c r="F186" s="11"/>
    </row>
    <row r="187" spans="6:6" x14ac:dyDescent="0.25">
      <c r="F187" s="11"/>
    </row>
    <row r="188" spans="6:6" x14ac:dyDescent="0.25">
      <c r="F188" s="11"/>
    </row>
    <row r="189" spans="6:6" x14ac:dyDescent="0.25">
      <c r="F189" s="11"/>
    </row>
    <row r="190" spans="6:6" x14ac:dyDescent="0.25">
      <c r="F190" s="11"/>
    </row>
    <row r="191" spans="6:6" x14ac:dyDescent="0.25">
      <c r="F191" s="11"/>
    </row>
    <row r="192" spans="6:6" x14ac:dyDescent="0.25">
      <c r="F192" s="11"/>
    </row>
    <row r="193" spans="6:6" x14ac:dyDescent="0.25">
      <c r="F193" s="11"/>
    </row>
    <row r="194" spans="6:6" x14ac:dyDescent="0.25">
      <c r="F194" s="11"/>
    </row>
    <row r="195" spans="6:6" x14ac:dyDescent="0.25">
      <c r="F195" s="11"/>
    </row>
    <row r="196" spans="6:6" x14ac:dyDescent="0.25">
      <c r="F196" s="11"/>
    </row>
    <row r="197" spans="6:6" x14ac:dyDescent="0.25">
      <c r="F197" s="11"/>
    </row>
    <row r="198" spans="6:6" x14ac:dyDescent="0.25">
      <c r="F198" s="11"/>
    </row>
    <row r="199" spans="6:6" x14ac:dyDescent="0.25">
      <c r="F199" s="11"/>
    </row>
    <row r="200" spans="6:6" x14ac:dyDescent="0.25">
      <c r="F200" s="11"/>
    </row>
    <row r="201" spans="6:6" x14ac:dyDescent="0.25">
      <c r="F201" s="11"/>
    </row>
    <row r="202" spans="6:6" x14ac:dyDescent="0.25">
      <c r="F202" s="11"/>
    </row>
    <row r="203" spans="6:6" x14ac:dyDescent="0.25">
      <c r="F203" s="11"/>
    </row>
    <row r="204" spans="6:6" x14ac:dyDescent="0.25">
      <c r="F204" s="11"/>
    </row>
    <row r="205" spans="6:6" x14ac:dyDescent="0.25">
      <c r="F205" s="11"/>
    </row>
    <row r="206" spans="6:6" x14ac:dyDescent="0.25">
      <c r="F206" s="11"/>
    </row>
    <row r="207" spans="6:6" x14ac:dyDescent="0.25">
      <c r="F207" s="11"/>
    </row>
    <row r="208" spans="6:6" x14ac:dyDescent="0.25">
      <c r="F208" s="11"/>
    </row>
    <row r="209" spans="6:6" x14ac:dyDescent="0.25">
      <c r="F209" s="11"/>
    </row>
    <row r="210" spans="6:6" x14ac:dyDescent="0.25">
      <c r="F210" s="11"/>
    </row>
    <row r="211" spans="6:6" x14ac:dyDescent="0.25">
      <c r="F211" s="11"/>
    </row>
    <row r="212" spans="6:6" x14ac:dyDescent="0.25">
      <c r="F212" s="11"/>
    </row>
    <row r="213" spans="6:6" x14ac:dyDescent="0.25">
      <c r="F213" s="11"/>
    </row>
    <row r="214" spans="6:6" x14ac:dyDescent="0.25">
      <c r="F214" s="11"/>
    </row>
    <row r="215" spans="6:6" x14ac:dyDescent="0.25">
      <c r="F215" s="11"/>
    </row>
    <row r="216" spans="6:6" x14ac:dyDescent="0.25">
      <c r="F216" s="11"/>
    </row>
    <row r="217" spans="6:6" x14ac:dyDescent="0.25">
      <c r="F217" s="11"/>
    </row>
    <row r="218" spans="6:6" x14ac:dyDescent="0.25">
      <c r="F218" s="11"/>
    </row>
    <row r="219" spans="6:6" x14ac:dyDescent="0.25">
      <c r="F219" s="11"/>
    </row>
    <row r="220" spans="6:6" x14ac:dyDescent="0.25">
      <c r="F220" s="11"/>
    </row>
    <row r="221" spans="6:6" x14ac:dyDescent="0.25">
      <c r="F221" s="11"/>
    </row>
    <row r="222" spans="6:6" x14ac:dyDescent="0.25">
      <c r="F222" s="11"/>
    </row>
    <row r="223" spans="6:6" x14ac:dyDescent="0.25">
      <c r="F223" s="11"/>
    </row>
    <row r="224" spans="6:6" x14ac:dyDescent="0.25">
      <c r="F224" s="11"/>
    </row>
    <row r="225" spans="6:6" x14ac:dyDescent="0.25">
      <c r="F225" s="11"/>
    </row>
    <row r="226" spans="6:6" x14ac:dyDescent="0.25">
      <c r="F226" s="11"/>
    </row>
    <row r="227" spans="6:6" x14ac:dyDescent="0.25">
      <c r="F227" s="11"/>
    </row>
    <row r="228" spans="6:6" x14ac:dyDescent="0.25">
      <c r="F228" s="11"/>
    </row>
    <row r="229" spans="6:6" x14ac:dyDescent="0.25">
      <c r="F229" s="11"/>
    </row>
    <row r="230" spans="6:6" x14ac:dyDescent="0.25">
      <c r="F230" s="11"/>
    </row>
    <row r="231" spans="6:6" x14ac:dyDescent="0.25">
      <c r="F231" s="11"/>
    </row>
    <row r="232" spans="6:6" x14ac:dyDescent="0.25">
      <c r="F232" s="11"/>
    </row>
    <row r="233" spans="6:6" x14ac:dyDescent="0.25">
      <c r="F233" s="11"/>
    </row>
    <row r="234" spans="6:6" x14ac:dyDescent="0.25">
      <c r="F234" s="11"/>
    </row>
    <row r="235" spans="6:6" x14ac:dyDescent="0.25">
      <c r="F235" s="11"/>
    </row>
    <row r="236" spans="6:6" x14ac:dyDescent="0.25">
      <c r="F236" s="11"/>
    </row>
    <row r="237" spans="6:6" x14ac:dyDescent="0.25">
      <c r="F237" s="11"/>
    </row>
    <row r="238" spans="6:6" x14ac:dyDescent="0.25">
      <c r="F238" s="11"/>
    </row>
    <row r="239" spans="6:6" x14ac:dyDescent="0.25">
      <c r="F239" s="11"/>
    </row>
    <row r="240" spans="6:6" x14ac:dyDescent="0.25">
      <c r="F240" s="11"/>
    </row>
    <row r="241" spans="6:6" x14ac:dyDescent="0.25">
      <c r="F241" s="11"/>
    </row>
    <row r="242" spans="6:6" x14ac:dyDescent="0.25">
      <c r="F242" s="11"/>
    </row>
    <row r="243" spans="6:6" x14ac:dyDescent="0.25">
      <c r="F243" s="11"/>
    </row>
    <row r="244" spans="6:6" x14ac:dyDescent="0.25">
      <c r="F244" s="11"/>
    </row>
    <row r="245" spans="6:6" x14ac:dyDescent="0.25">
      <c r="F245" s="11"/>
    </row>
    <row r="246" spans="6:6" x14ac:dyDescent="0.25">
      <c r="F246" s="11"/>
    </row>
    <row r="247" spans="6:6" x14ac:dyDescent="0.25">
      <c r="F247" s="11"/>
    </row>
    <row r="248" spans="6:6" x14ac:dyDescent="0.25">
      <c r="F248" s="11"/>
    </row>
    <row r="249" spans="6:6" x14ac:dyDescent="0.25">
      <c r="F249" s="11"/>
    </row>
    <row r="250" spans="6:6" x14ac:dyDescent="0.25">
      <c r="F250" s="11"/>
    </row>
    <row r="251" spans="6:6" x14ac:dyDescent="0.25">
      <c r="F251" s="11"/>
    </row>
    <row r="252" spans="6:6" x14ac:dyDescent="0.25">
      <c r="F252" s="11"/>
    </row>
    <row r="253" spans="6:6" x14ac:dyDescent="0.25">
      <c r="F253" s="11"/>
    </row>
    <row r="254" spans="6:6" x14ac:dyDescent="0.25">
      <c r="F254" s="11"/>
    </row>
    <row r="255" spans="6:6" x14ac:dyDescent="0.25">
      <c r="F255" s="11"/>
    </row>
    <row r="256" spans="6:6" x14ac:dyDescent="0.25">
      <c r="F256" s="11"/>
    </row>
    <row r="257" spans="6:6" x14ac:dyDescent="0.25">
      <c r="F257" s="11"/>
    </row>
    <row r="258" spans="6:6" x14ac:dyDescent="0.25">
      <c r="F258" s="11"/>
    </row>
    <row r="259" spans="6:6" x14ac:dyDescent="0.25">
      <c r="F259" s="11"/>
    </row>
    <row r="260" spans="6:6" x14ac:dyDescent="0.25">
      <c r="F260" s="11"/>
    </row>
    <row r="261" spans="6:6" x14ac:dyDescent="0.25">
      <c r="F261" s="11"/>
    </row>
    <row r="262" spans="6:6" x14ac:dyDescent="0.25">
      <c r="F262" s="11"/>
    </row>
    <row r="263" spans="6:6" x14ac:dyDescent="0.25">
      <c r="F263" s="11"/>
    </row>
    <row r="264" spans="6:6" x14ac:dyDescent="0.25">
      <c r="F264" s="11"/>
    </row>
    <row r="265" spans="6:6" x14ac:dyDescent="0.25">
      <c r="F265" s="11"/>
    </row>
    <row r="266" spans="6:6" x14ac:dyDescent="0.25">
      <c r="F266" s="11"/>
    </row>
    <row r="267" spans="6:6" x14ac:dyDescent="0.25">
      <c r="F267" s="11"/>
    </row>
    <row r="268" spans="6:6" x14ac:dyDescent="0.25">
      <c r="F268" s="11"/>
    </row>
    <row r="269" spans="6:6" x14ac:dyDescent="0.25">
      <c r="F269" s="11"/>
    </row>
    <row r="270" spans="6:6" x14ac:dyDescent="0.25">
      <c r="F270" s="11"/>
    </row>
    <row r="271" spans="6:6" x14ac:dyDescent="0.25">
      <c r="F271" s="11"/>
    </row>
    <row r="272" spans="6:6" x14ac:dyDescent="0.25">
      <c r="F272" s="11"/>
    </row>
    <row r="273" spans="6:6" x14ac:dyDescent="0.25">
      <c r="F273" s="11"/>
    </row>
    <row r="274" spans="6:6" x14ac:dyDescent="0.25">
      <c r="F274" s="11"/>
    </row>
    <row r="275" spans="6:6" x14ac:dyDescent="0.25">
      <c r="F275" s="11"/>
    </row>
    <row r="276" spans="6:6" x14ac:dyDescent="0.25">
      <c r="F276" s="11"/>
    </row>
    <row r="277" spans="6:6" x14ac:dyDescent="0.25">
      <c r="F277" s="11"/>
    </row>
    <row r="278" spans="6:6" x14ac:dyDescent="0.25">
      <c r="F278" s="11"/>
    </row>
    <row r="279" spans="6:6" x14ac:dyDescent="0.25">
      <c r="F279" s="11"/>
    </row>
    <row r="280" spans="6:6" x14ac:dyDescent="0.25">
      <c r="F280" s="11"/>
    </row>
    <row r="281" spans="6:6" x14ac:dyDescent="0.25">
      <c r="F281" s="11"/>
    </row>
    <row r="282" spans="6:6" x14ac:dyDescent="0.25">
      <c r="F282" s="11"/>
    </row>
    <row r="283" spans="6:6" x14ac:dyDescent="0.25">
      <c r="F283" s="11"/>
    </row>
    <row r="284" spans="6:6" x14ac:dyDescent="0.25">
      <c r="F284" s="11"/>
    </row>
    <row r="285" spans="6:6" x14ac:dyDescent="0.25">
      <c r="F285" s="11"/>
    </row>
    <row r="286" spans="6:6" x14ac:dyDescent="0.25">
      <c r="F286" s="11"/>
    </row>
    <row r="287" spans="6:6" x14ac:dyDescent="0.25">
      <c r="F287" s="11"/>
    </row>
    <row r="288" spans="6:6" x14ac:dyDescent="0.25">
      <c r="F288" s="11"/>
    </row>
    <row r="289" spans="6:6" x14ac:dyDescent="0.25">
      <c r="F289" s="11"/>
    </row>
    <row r="290" spans="6:6" x14ac:dyDescent="0.25">
      <c r="F290" s="11"/>
    </row>
    <row r="291" spans="6:6" x14ac:dyDescent="0.25">
      <c r="F291" s="11"/>
    </row>
    <row r="292" spans="6:6" x14ac:dyDescent="0.25">
      <c r="F292" s="11"/>
    </row>
    <row r="293" spans="6:6" x14ac:dyDescent="0.25">
      <c r="F293" s="11"/>
    </row>
    <row r="294" spans="6:6" x14ac:dyDescent="0.25">
      <c r="F294" s="11"/>
    </row>
    <row r="295" spans="6:6" x14ac:dyDescent="0.25">
      <c r="F295" s="11"/>
    </row>
    <row r="296" spans="6:6" x14ac:dyDescent="0.25">
      <c r="F296" s="11"/>
    </row>
    <row r="297" spans="6:6" x14ac:dyDescent="0.25">
      <c r="F297" s="11"/>
    </row>
    <row r="298" spans="6:6" x14ac:dyDescent="0.25">
      <c r="F298" s="11"/>
    </row>
    <row r="299" spans="6:6" x14ac:dyDescent="0.25">
      <c r="F299" s="11"/>
    </row>
    <row r="300" spans="6:6" x14ac:dyDescent="0.25">
      <c r="F300" s="11"/>
    </row>
    <row r="301" spans="6:6" x14ac:dyDescent="0.25">
      <c r="F301" s="11"/>
    </row>
    <row r="302" spans="6:6" x14ac:dyDescent="0.25">
      <c r="F302" s="11"/>
    </row>
    <row r="303" spans="6:6" x14ac:dyDescent="0.25">
      <c r="F303" s="11"/>
    </row>
    <row r="304" spans="6:6" x14ac:dyDescent="0.25">
      <c r="F304" s="11"/>
    </row>
    <row r="305" spans="6:6" x14ac:dyDescent="0.25">
      <c r="F305" s="11"/>
    </row>
    <row r="306" spans="6:6" x14ac:dyDescent="0.25">
      <c r="F306" s="11"/>
    </row>
    <row r="307" spans="6:6" x14ac:dyDescent="0.25">
      <c r="F307" s="11"/>
    </row>
    <row r="308" spans="6:6" x14ac:dyDescent="0.25">
      <c r="F308" s="11"/>
    </row>
    <row r="309" spans="6:6" x14ac:dyDescent="0.25">
      <c r="F309" s="11"/>
    </row>
    <row r="310" spans="6:6" x14ac:dyDescent="0.25">
      <c r="F310" s="11"/>
    </row>
    <row r="311" spans="6:6" x14ac:dyDescent="0.25">
      <c r="F311" s="11"/>
    </row>
    <row r="312" spans="6:6" x14ac:dyDescent="0.25">
      <c r="F312" s="11"/>
    </row>
    <row r="313" spans="6:6" x14ac:dyDescent="0.25">
      <c r="F313" s="11"/>
    </row>
    <row r="314" spans="6:6" x14ac:dyDescent="0.25">
      <c r="F314" s="11"/>
    </row>
    <row r="315" spans="6:6" x14ac:dyDescent="0.25">
      <c r="F315" s="11"/>
    </row>
    <row r="316" spans="6:6" x14ac:dyDescent="0.25">
      <c r="F316" s="11"/>
    </row>
    <row r="317" spans="6:6" x14ac:dyDescent="0.25">
      <c r="F317" s="11"/>
    </row>
    <row r="318" spans="6:6" x14ac:dyDescent="0.25">
      <c r="F318" s="11"/>
    </row>
    <row r="319" spans="6:6" x14ac:dyDescent="0.25">
      <c r="F319" s="11"/>
    </row>
    <row r="320" spans="6:6" x14ac:dyDescent="0.25">
      <c r="F320" s="11"/>
    </row>
    <row r="321" spans="6:6" x14ac:dyDescent="0.25">
      <c r="F321" s="11"/>
    </row>
    <row r="322" spans="6:6" x14ac:dyDescent="0.25">
      <c r="F322" s="11"/>
    </row>
    <row r="323" spans="6:6" x14ac:dyDescent="0.25">
      <c r="F323" s="11"/>
    </row>
    <row r="324" spans="6:6" x14ac:dyDescent="0.25">
      <c r="F324" s="11"/>
    </row>
    <row r="325" spans="6:6" x14ac:dyDescent="0.25">
      <c r="F325" s="11"/>
    </row>
    <row r="326" spans="6:6" x14ac:dyDescent="0.25">
      <c r="F326" s="11"/>
    </row>
    <row r="327" spans="6:6" x14ac:dyDescent="0.25">
      <c r="F327" s="11"/>
    </row>
    <row r="328" spans="6:6" x14ac:dyDescent="0.25">
      <c r="F328" s="11"/>
    </row>
    <row r="329" spans="6:6" x14ac:dyDescent="0.25">
      <c r="F329" s="11"/>
    </row>
    <row r="330" spans="6:6" x14ac:dyDescent="0.25">
      <c r="F330" s="11"/>
    </row>
    <row r="331" spans="6:6" x14ac:dyDescent="0.25">
      <c r="F331" s="11"/>
    </row>
    <row r="332" spans="6:6" x14ac:dyDescent="0.25">
      <c r="F332" s="11"/>
    </row>
    <row r="333" spans="6:6" x14ac:dyDescent="0.25">
      <c r="F333" s="11"/>
    </row>
    <row r="334" spans="6:6" x14ac:dyDescent="0.25">
      <c r="F334" s="11"/>
    </row>
    <row r="335" spans="6:6" x14ac:dyDescent="0.25">
      <c r="F335" s="11"/>
    </row>
    <row r="336" spans="6:6" x14ac:dyDescent="0.25">
      <c r="F336" s="11"/>
    </row>
    <row r="337" spans="6:6" x14ac:dyDescent="0.25">
      <c r="F337" s="11"/>
    </row>
    <row r="338" spans="6:6" x14ac:dyDescent="0.25">
      <c r="F338" s="11"/>
    </row>
    <row r="339" spans="6:6" x14ac:dyDescent="0.25">
      <c r="F339" s="11"/>
    </row>
    <row r="340" spans="6:6" x14ac:dyDescent="0.25">
      <c r="F340" s="11"/>
    </row>
    <row r="341" spans="6:6" x14ac:dyDescent="0.25">
      <c r="F341" s="11"/>
    </row>
    <row r="342" spans="6:6" x14ac:dyDescent="0.25">
      <c r="F342" s="11"/>
    </row>
    <row r="343" spans="6:6" x14ac:dyDescent="0.25">
      <c r="F343" s="11"/>
    </row>
    <row r="344" spans="6:6" x14ac:dyDescent="0.25">
      <c r="F344" s="11"/>
    </row>
    <row r="345" spans="6:6" x14ac:dyDescent="0.25">
      <c r="F345" s="11"/>
    </row>
  </sheetData>
  <mergeCells count="32">
    <mergeCell ref="C20:D20"/>
    <mergeCell ref="A20:B20"/>
    <mergeCell ref="A22:D22"/>
    <mergeCell ref="A24:A25"/>
    <mergeCell ref="B24:B25"/>
    <mergeCell ref="C24:D24"/>
    <mergeCell ref="C19:D19"/>
    <mergeCell ref="A5:D5"/>
    <mergeCell ref="A6:D7"/>
    <mergeCell ref="A9:D9"/>
    <mergeCell ref="C11:D11"/>
    <mergeCell ref="C12:D12"/>
    <mergeCell ref="C13:D13"/>
    <mergeCell ref="C14:D14"/>
    <mergeCell ref="C15:D15"/>
    <mergeCell ref="C16:D16"/>
    <mergeCell ref="C17:D17"/>
    <mergeCell ref="C18:D18"/>
    <mergeCell ref="C26:C27"/>
    <mergeCell ref="D26:D27"/>
    <mergeCell ref="A28:A29"/>
    <mergeCell ref="C28:C29"/>
    <mergeCell ref="D28:D29"/>
    <mergeCell ref="A26:A27"/>
    <mergeCell ref="A63:B63"/>
    <mergeCell ref="A64:B64"/>
    <mergeCell ref="C64:D64"/>
    <mergeCell ref="B31:D31"/>
    <mergeCell ref="B36:D36"/>
    <mergeCell ref="B41:D41"/>
    <mergeCell ref="B45:D45"/>
    <mergeCell ref="B57:D57"/>
  </mergeCells>
  <pageMargins left="0.70866141732283472" right="0.70866141732283472" top="0.35433070866141736" bottom="0" header="0.11811023622047245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zoomScaleNormal="100" workbookViewId="0">
      <selection activeCell="A9" sqref="A9:F113"/>
    </sheetView>
  </sheetViews>
  <sheetFormatPr defaultColWidth="9.140625" defaultRowHeight="15" x14ac:dyDescent="0.25"/>
  <cols>
    <col min="1" max="1" width="3.85546875" style="11" customWidth="1"/>
    <col min="2" max="2" width="47.28515625" style="11" customWidth="1"/>
    <col min="3" max="3" width="9.42578125" style="11" customWidth="1"/>
    <col min="4" max="4" width="9.140625" style="11"/>
    <col min="5" max="5" width="9.5703125" style="11" customWidth="1"/>
    <col min="6" max="6" width="9.28515625" style="11" customWidth="1"/>
    <col min="7" max="7" width="10.85546875" style="11" customWidth="1"/>
    <col min="8" max="8" width="9.140625" style="11"/>
    <col min="9" max="9" width="10.140625" style="11" customWidth="1"/>
    <col min="10" max="10" width="8.7109375" style="11" customWidth="1"/>
    <col min="11" max="252" width="9.140625" style="11"/>
    <col min="253" max="253" width="3.85546875" style="11" customWidth="1"/>
    <col min="254" max="254" width="47.28515625" style="11" customWidth="1"/>
    <col min="255" max="255" width="9.42578125" style="11" customWidth="1"/>
    <col min="256" max="16384" width="9.140625" style="11"/>
  </cols>
  <sheetData>
    <row r="1" spans="1:14" x14ac:dyDescent="0.25">
      <c r="D1" s="13" t="s">
        <v>0</v>
      </c>
      <c r="E1" s="2"/>
    </row>
    <row r="2" spans="1:14" x14ac:dyDescent="0.25">
      <c r="B2" s="18"/>
      <c r="D2" s="13" t="s">
        <v>381</v>
      </c>
      <c r="E2" s="2"/>
    </row>
    <row r="3" spans="1:14" x14ac:dyDescent="0.25">
      <c r="D3" s="13" t="s">
        <v>255</v>
      </c>
      <c r="E3" s="2"/>
    </row>
    <row r="4" spans="1:14" x14ac:dyDescent="0.25">
      <c r="D4" s="13" t="s">
        <v>81</v>
      </c>
      <c r="E4" s="2"/>
    </row>
    <row r="5" spans="1:14" x14ac:dyDescent="0.25">
      <c r="B5" s="22"/>
      <c r="E5" s="2"/>
    </row>
    <row r="6" spans="1:14" ht="15.75" x14ac:dyDescent="0.25">
      <c r="A6" s="1137" t="s">
        <v>393</v>
      </c>
      <c r="B6" s="1137"/>
      <c r="C6" s="1137"/>
      <c r="D6" s="1137"/>
      <c r="E6" s="1137"/>
      <c r="F6" s="1137"/>
    </row>
    <row r="7" spans="1:14" ht="15.75" x14ac:dyDescent="0.25">
      <c r="A7" s="1138" t="s">
        <v>82</v>
      </c>
      <c r="B7" s="1138"/>
      <c r="C7" s="1138"/>
      <c r="D7" s="1138"/>
      <c r="E7" s="1138"/>
      <c r="F7" s="1138"/>
    </row>
    <row r="8" spans="1:14" ht="15.75" x14ac:dyDescent="0.25">
      <c r="A8" s="23"/>
      <c r="B8" s="23"/>
      <c r="C8" s="23"/>
      <c r="D8" s="23"/>
      <c r="E8" s="23"/>
      <c r="F8" s="683" t="s">
        <v>1</v>
      </c>
    </row>
    <row r="9" spans="1:14" x14ac:dyDescent="0.25">
      <c r="A9" s="1139" t="s">
        <v>2</v>
      </c>
      <c r="B9" s="1140" t="s">
        <v>83</v>
      </c>
      <c r="C9" s="1143" t="s">
        <v>84</v>
      </c>
      <c r="D9" s="1146" t="s">
        <v>85</v>
      </c>
      <c r="E9" s="1147"/>
      <c r="F9" s="1148"/>
    </row>
    <row r="10" spans="1:14" x14ac:dyDescent="0.25">
      <c r="A10" s="1139"/>
      <c r="B10" s="1141"/>
      <c r="C10" s="1144"/>
      <c r="D10" s="1149" t="s">
        <v>60</v>
      </c>
      <c r="E10" s="1150"/>
      <c r="F10" s="1151" t="s">
        <v>86</v>
      </c>
      <c r="K10" s="24"/>
      <c r="L10" s="25"/>
      <c r="M10" s="26"/>
      <c r="N10" s="26"/>
    </row>
    <row r="11" spans="1:14" ht="24" x14ac:dyDescent="0.25">
      <c r="A11" s="1139"/>
      <c r="B11" s="1142"/>
      <c r="C11" s="1145"/>
      <c r="D11" s="27" t="s">
        <v>62</v>
      </c>
      <c r="E11" s="684" t="s">
        <v>63</v>
      </c>
      <c r="F11" s="1152"/>
    </row>
    <row r="12" spans="1:14" x14ac:dyDescent="0.25">
      <c r="A12" s="28">
        <v>1</v>
      </c>
      <c r="B12" s="1118" t="s">
        <v>87</v>
      </c>
      <c r="C12" s="1119"/>
      <c r="D12" s="1119"/>
      <c r="E12" s="1119"/>
      <c r="F12" s="1120"/>
    </row>
    <row r="13" spans="1:14" ht="12.75" customHeight="1" x14ac:dyDescent="0.25">
      <c r="A13" s="28">
        <v>2</v>
      </c>
      <c r="B13" s="1130" t="s">
        <v>88</v>
      </c>
      <c r="C13" s="1131"/>
      <c r="D13" s="1131"/>
      <c r="E13" s="1131"/>
      <c r="F13" s="1132"/>
    </row>
    <row r="14" spans="1:14" ht="25.5" customHeight="1" x14ac:dyDescent="0.25">
      <c r="A14" s="28">
        <v>3</v>
      </c>
      <c r="B14" s="1130" t="s">
        <v>89</v>
      </c>
      <c r="C14" s="1131"/>
      <c r="D14" s="1131"/>
      <c r="E14" s="1131"/>
      <c r="F14" s="1132"/>
    </row>
    <row r="15" spans="1:14" x14ac:dyDescent="0.25">
      <c r="A15" s="28">
        <v>4</v>
      </c>
      <c r="B15" s="29" t="s">
        <v>90</v>
      </c>
      <c r="C15" s="45">
        <f>+C16+C17</f>
        <v>465.21300000000002</v>
      </c>
      <c r="D15" s="45">
        <f t="shared" ref="D15:F15" si="0">+D16+D17</f>
        <v>13.849</v>
      </c>
      <c r="E15" s="30"/>
      <c r="F15" s="45">
        <f t="shared" si="0"/>
        <v>451.36400000000003</v>
      </c>
    </row>
    <row r="16" spans="1:14" ht="40.5" customHeight="1" x14ac:dyDescent="0.25">
      <c r="A16" s="28">
        <v>5</v>
      </c>
      <c r="B16" s="484" t="s">
        <v>91</v>
      </c>
      <c r="C16" s="31">
        <f>D16+F16</f>
        <v>453.238</v>
      </c>
      <c r="D16" s="31">
        <v>12.301</v>
      </c>
      <c r="E16" s="31"/>
      <c r="F16" s="31">
        <v>440.93700000000001</v>
      </c>
      <c r="G16" s="33"/>
      <c r="H16" s="33"/>
      <c r="J16" s="101"/>
    </row>
    <row r="17" spans="1:15" ht="39.75" customHeight="1" x14ac:dyDescent="0.25">
      <c r="A17" s="28">
        <v>6</v>
      </c>
      <c r="B17" s="32" t="s">
        <v>109</v>
      </c>
      <c r="C17" s="31">
        <f>D17+F17</f>
        <v>11.975</v>
      </c>
      <c r="D17" s="31">
        <v>1.548</v>
      </c>
      <c r="E17" s="31"/>
      <c r="F17" s="31">
        <v>10.427</v>
      </c>
      <c r="G17" s="33"/>
      <c r="H17" s="33"/>
      <c r="J17" s="101"/>
    </row>
    <row r="18" spans="1:15" ht="17.25" customHeight="1" x14ac:dyDescent="0.25">
      <c r="A18" s="28">
        <v>7</v>
      </c>
      <c r="B18" s="34" t="s">
        <v>84</v>
      </c>
      <c r="C18" s="54">
        <f>C15</f>
        <v>465.21300000000002</v>
      </c>
      <c r="D18" s="54">
        <f>D15</f>
        <v>13.849</v>
      </c>
      <c r="E18" s="35"/>
      <c r="F18" s="54">
        <f>F15</f>
        <v>451.36400000000003</v>
      </c>
    </row>
    <row r="19" spans="1:15" ht="14.25" customHeight="1" x14ac:dyDescent="0.25">
      <c r="A19" s="28">
        <v>8</v>
      </c>
      <c r="B19" s="1124" t="s">
        <v>92</v>
      </c>
      <c r="C19" s="1125"/>
      <c r="D19" s="1125"/>
      <c r="E19" s="1125"/>
      <c r="F19" s="1126"/>
    </row>
    <row r="20" spans="1:15" ht="13.5" customHeight="1" x14ac:dyDescent="0.25">
      <c r="A20" s="28">
        <v>9</v>
      </c>
      <c r="B20" s="29" t="s">
        <v>90</v>
      </c>
      <c r="C20" s="686">
        <f>C21+C22</f>
        <v>3917.221</v>
      </c>
      <c r="D20" s="686">
        <f t="shared" ref="D20:F20" si="1">D21+D22</f>
        <v>239.291</v>
      </c>
      <c r="E20" s="687">
        <f t="shared" si="1"/>
        <v>4.5999999999999996</v>
      </c>
      <c r="F20" s="686">
        <f t="shared" si="1"/>
        <v>3677.93</v>
      </c>
    </row>
    <row r="21" spans="1:15" ht="26.25" x14ac:dyDescent="0.25">
      <c r="A21" s="28">
        <v>10</v>
      </c>
      <c r="B21" s="681" t="s">
        <v>93</v>
      </c>
      <c r="C21" s="688">
        <f>D21+F21</f>
        <v>3126.5</v>
      </c>
      <c r="D21" s="689">
        <v>153.23500000000001</v>
      </c>
      <c r="E21" s="688">
        <v>4.5999999999999996</v>
      </c>
      <c r="F21" s="690">
        <v>2973.2649999999999</v>
      </c>
      <c r="G21" s="33"/>
      <c r="H21" s="33"/>
      <c r="I21" s="33"/>
      <c r="J21" s="38"/>
      <c r="K21" s="106"/>
      <c r="L21" s="33"/>
      <c r="M21" s="33"/>
    </row>
    <row r="22" spans="1:15" ht="26.25" x14ac:dyDescent="0.25">
      <c r="A22" s="28">
        <v>11</v>
      </c>
      <c r="B22" s="46" t="s">
        <v>94</v>
      </c>
      <c r="C22" s="689">
        <f>D22+F22</f>
        <v>790.721</v>
      </c>
      <c r="D22" s="691">
        <v>86.055999999999997</v>
      </c>
      <c r="E22" s="688"/>
      <c r="F22" s="690">
        <v>704.66499999999996</v>
      </c>
      <c r="G22" s="33"/>
      <c r="H22" s="33"/>
      <c r="I22" s="33"/>
      <c r="J22" s="38"/>
      <c r="K22" s="33"/>
      <c r="L22" s="33"/>
      <c r="M22" s="33"/>
    </row>
    <row r="23" spans="1:15" x14ac:dyDescent="0.25">
      <c r="A23" s="28">
        <v>12</v>
      </c>
      <c r="B23" s="34" t="s">
        <v>84</v>
      </c>
      <c r="C23" s="692">
        <f>C20</f>
        <v>3917.221</v>
      </c>
      <c r="D23" s="692">
        <f>D20</f>
        <v>239.291</v>
      </c>
      <c r="E23" s="693">
        <f>E20</f>
        <v>4.5999999999999996</v>
      </c>
      <c r="F23" s="692">
        <f>F20</f>
        <v>3677.93</v>
      </c>
    </row>
    <row r="24" spans="1:15" x14ac:dyDescent="0.25">
      <c r="A24" s="28">
        <v>13</v>
      </c>
      <c r="B24" s="1124" t="s">
        <v>95</v>
      </c>
      <c r="C24" s="1125"/>
      <c r="D24" s="1125"/>
      <c r="E24" s="1125"/>
      <c r="F24" s="1126"/>
    </row>
    <row r="25" spans="1:15" x14ac:dyDescent="0.25">
      <c r="A25" s="28">
        <v>14</v>
      </c>
      <c r="B25" s="36" t="s">
        <v>90</v>
      </c>
      <c r="C25" s="694">
        <f>C26</f>
        <v>1281.9560000000001</v>
      </c>
      <c r="D25" s="694">
        <f t="shared" ref="D25:F25" si="2">D26</f>
        <v>98.256</v>
      </c>
      <c r="E25" s="694"/>
      <c r="F25" s="694">
        <f t="shared" si="2"/>
        <v>1183.7</v>
      </c>
    </row>
    <row r="26" spans="1:15" x14ac:dyDescent="0.25">
      <c r="A26" s="28">
        <v>15</v>
      </c>
      <c r="B26" s="37" t="s">
        <v>96</v>
      </c>
      <c r="C26" s="695">
        <f>D26+F26</f>
        <v>1281.9560000000001</v>
      </c>
      <c r="D26" s="696">
        <v>98.256</v>
      </c>
      <c r="E26" s="695"/>
      <c r="F26" s="695">
        <v>1183.7</v>
      </c>
      <c r="G26" s="253"/>
      <c r="H26" s="3"/>
      <c r="I26" s="3"/>
      <c r="J26" s="22"/>
      <c r="O26" s="3"/>
    </row>
    <row r="27" spans="1:15" x14ac:dyDescent="0.25">
      <c r="A27" s="28">
        <v>16</v>
      </c>
      <c r="B27" s="39" t="s">
        <v>84</v>
      </c>
      <c r="C27" s="694">
        <f>C25</f>
        <v>1281.9560000000001</v>
      </c>
      <c r="D27" s="694">
        <f>D25</f>
        <v>98.256</v>
      </c>
      <c r="E27" s="694"/>
      <c r="F27" s="694">
        <f>F25</f>
        <v>1183.7</v>
      </c>
    </row>
    <row r="28" spans="1:15" x14ac:dyDescent="0.25">
      <c r="A28" s="28">
        <v>17</v>
      </c>
      <c r="B28" s="40" t="s">
        <v>76</v>
      </c>
      <c r="C28" s="45">
        <f>C18+C23+C27</f>
        <v>5664.39</v>
      </c>
      <c r="D28" s="45">
        <f>D18+D23+D27</f>
        <v>351.39599999999996</v>
      </c>
      <c r="E28" s="45">
        <f>E18+E23+E27</f>
        <v>4.5999999999999996</v>
      </c>
      <c r="F28" s="45">
        <f>F18+F23+F27</f>
        <v>5312.9939999999997</v>
      </c>
    </row>
    <row r="29" spans="1:15" x14ac:dyDescent="0.25">
      <c r="A29" s="28">
        <v>18</v>
      </c>
      <c r="B29" s="1113" t="s">
        <v>97</v>
      </c>
      <c r="C29" s="1113"/>
      <c r="D29" s="1113"/>
      <c r="E29" s="1113"/>
      <c r="F29" s="1113"/>
    </row>
    <row r="30" spans="1:15" x14ac:dyDescent="0.25">
      <c r="A30" s="28">
        <v>19</v>
      </c>
      <c r="B30" s="1118" t="s">
        <v>87</v>
      </c>
      <c r="C30" s="1119"/>
      <c r="D30" s="1119"/>
      <c r="E30" s="1119"/>
      <c r="F30" s="1120"/>
    </row>
    <row r="31" spans="1:15" x14ac:dyDescent="0.25">
      <c r="A31" s="28">
        <v>20</v>
      </c>
      <c r="B31" s="41" t="s">
        <v>90</v>
      </c>
      <c r="C31" s="45">
        <f>+C35+C32+C33+C34</f>
        <v>273.7</v>
      </c>
      <c r="D31" s="45"/>
      <c r="E31" s="45"/>
      <c r="F31" s="45">
        <f t="shared" ref="F31" si="3">+F35+F32+F33+F34</f>
        <v>273.7</v>
      </c>
    </row>
    <row r="32" spans="1:15" ht="78.75" customHeight="1" x14ac:dyDescent="0.25">
      <c r="A32" s="28">
        <v>21</v>
      </c>
      <c r="B32" s="17" t="s">
        <v>366</v>
      </c>
      <c r="C32" s="42"/>
      <c r="D32" s="35"/>
      <c r="E32" s="35"/>
      <c r="F32" s="35"/>
    </row>
    <row r="33" spans="1:15" ht="38.25" x14ac:dyDescent="0.25">
      <c r="A33" s="28">
        <v>22</v>
      </c>
      <c r="B33" s="17" t="s">
        <v>367</v>
      </c>
      <c r="C33" s="42"/>
      <c r="D33" s="35"/>
      <c r="E33" s="35"/>
      <c r="F33" s="35"/>
    </row>
    <row r="34" spans="1:15" ht="25.5" x14ac:dyDescent="0.25">
      <c r="A34" s="28">
        <v>23</v>
      </c>
      <c r="B34" s="17" t="s">
        <v>338</v>
      </c>
      <c r="C34" s="42"/>
      <c r="D34" s="35"/>
      <c r="E34" s="35"/>
      <c r="F34" s="35"/>
    </row>
    <row r="35" spans="1:15" ht="26.25" x14ac:dyDescent="0.25">
      <c r="A35" s="28">
        <v>24</v>
      </c>
      <c r="B35" s="37" t="s">
        <v>93</v>
      </c>
      <c r="C35" s="685">
        <f t="shared" ref="C35" si="4">D35+F35</f>
        <v>273.7</v>
      </c>
      <c r="D35" s="685"/>
      <c r="E35" s="685"/>
      <c r="F35" s="685">
        <v>273.7</v>
      </c>
    </row>
    <row r="36" spans="1:15" x14ac:dyDescent="0.25">
      <c r="A36" s="28">
        <v>25</v>
      </c>
      <c r="B36" s="34" t="s">
        <v>84</v>
      </c>
      <c r="C36" s="54">
        <f>C31</f>
        <v>273.7</v>
      </c>
      <c r="D36" s="54"/>
      <c r="E36" s="54"/>
      <c r="F36" s="54">
        <f>F31</f>
        <v>273.7</v>
      </c>
    </row>
    <row r="37" spans="1:15" x14ac:dyDescent="0.25">
      <c r="A37" s="28">
        <v>26</v>
      </c>
      <c r="B37" s="40" t="s">
        <v>76</v>
      </c>
      <c r="C37" s="54">
        <f>C31</f>
        <v>273.7</v>
      </c>
      <c r="D37" s="54"/>
      <c r="E37" s="54"/>
      <c r="F37" s="54">
        <f>F31</f>
        <v>273.7</v>
      </c>
    </row>
    <row r="38" spans="1:15" x14ac:dyDescent="0.25">
      <c r="A38" s="28">
        <v>27</v>
      </c>
      <c r="B38" s="1121" t="s">
        <v>98</v>
      </c>
      <c r="C38" s="1122"/>
      <c r="D38" s="1122"/>
      <c r="E38" s="1122"/>
      <c r="F38" s="1123"/>
      <c r="O38" s="43"/>
    </row>
    <row r="39" spans="1:15" x14ac:dyDescent="0.25">
      <c r="A39" s="28">
        <v>28</v>
      </c>
      <c r="B39" s="1124" t="s">
        <v>392</v>
      </c>
      <c r="C39" s="1125"/>
      <c r="D39" s="1125"/>
      <c r="E39" s="1125"/>
      <c r="F39" s="1126"/>
      <c r="O39" s="43"/>
    </row>
    <row r="40" spans="1:15" x14ac:dyDescent="0.25">
      <c r="A40" s="28">
        <v>29</v>
      </c>
      <c r="B40" s="44" t="s">
        <v>90</v>
      </c>
      <c r="C40" s="45">
        <f>C41+C43+C42</f>
        <v>197.55600000000001</v>
      </c>
      <c r="D40" s="45">
        <f t="shared" ref="D40:E40" si="5">D41+D43+D42</f>
        <v>197.55600000000001</v>
      </c>
      <c r="E40" s="45">
        <f t="shared" si="5"/>
        <v>5.6</v>
      </c>
      <c r="F40" s="45"/>
      <c r="O40" s="43"/>
    </row>
    <row r="41" spans="1:15" x14ac:dyDescent="0.25">
      <c r="A41" s="28">
        <v>30</v>
      </c>
      <c r="B41" s="46" t="s">
        <v>99</v>
      </c>
      <c r="C41" s="47">
        <f>D41+F41</f>
        <v>186.6</v>
      </c>
      <c r="D41" s="47">
        <v>186.6</v>
      </c>
      <c r="E41" s="9">
        <v>5.6</v>
      </c>
      <c r="F41" s="48"/>
      <c r="G41" s="22"/>
      <c r="O41" s="43"/>
    </row>
    <row r="42" spans="1:15" ht="41.25" customHeight="1" x14ac:dyDescent="0.25">
      <c r="A42" s="682">
        <v>31</v>
      </c>
      <c r="B42" s="477" t="s">
        <v>439</v>
      </c>
      <c r="C42" s="506">
        <v>8.7149999999999999</v>
      </c>
      <c r="D42" s="506">
        <v>8.7149999999999999</v>
      </c>
      <c r="E42" s="10"/>
      <c r="F42" s="48"/>
      <c r="G42" s="22"/>
      <c r="O42" s="43"/>
    </row>
    <row r="43" spans="1:15" ht="26.25" x14ac:dyDescent="0.25">
      <c r="A43" s="682">
        <v>32</v>
      </c>
      <c r="B43" s="46" t="s">
        <v>100</v>
      </c>
      <c r="C43" s="47">
        <f>D43+F43</f>
        <v>2.2410000000000001</v>
      </c>
      <c r="D43" s="47">
        <v>2.2410000000000001</v>
      </c>
      <c r="E43" s="10"/>
      <c r="F43" s="48"/>
      <c r="G43" s="33"/>
      <c r="O43" s="43"/>
    </row>
    <row r="44" spans="1:15" x14ac:dyDescent="0.25">
      <c r="A44" s="28">
        <v>33</v>
      </c>
      <c r="B44" s="34" t="s">
        <v>84</v>
      </c>
      <c r="C44" s="45">
        <f>C40</f>
        <v>197.55600000000001</v>
      </c>
      <c r="D44" s="45">
        <f>D40</f>
        <v>197.55600000000001</v>
      </c>
      <c r="E44" s="45">
        <f>E40</f>
        <v>5.6</v>
      </c>
      <c r="F44" s="49"/>
      <c r="O44" s="43"/>
    </row>
    <row r="45" spans="1:15" x14ac:dyDescent="0.25">
      <c r="A45" s="28">
        <v>34</v>
      </c>
      <c r="B45" s="1127" t="s">
        <v>48</v>
      </c>
      <c r="C45" s="1128"/>
      <c r="D45" s="1128"/>
      <c r="E45" s="1128"/>
      <c r="F45" s="1129"/>
    </row>
    <row r="46" spans="1:15" x14ac:dyDescent="0.25">
      <c r="A46" s="28">
        <v>35</v>
      </c>
      <c r="B46" s="50" t="s">
        <v>102</v>
      </c>
      <c r="C46" s="47">
        <f>D46+F46</f>
        <v>7.9</v>
      </c>
      <c r="D46" s="47">
        <v>7.9</v>
      </c>
      <c r="E46" s="47">
        <v>2</v>
      </c>
      <c r="F46" s="45"/>
      <c r="G46" s="22"/>
    </row>
    <row r="47" spans="1:15" x14ac:dyDescent="0.25">
      <c r="A47" s="28">
        <v>36</v>
      </c>
      <c r="B47" s="51" t="s">
        <v>103</v>
      </c>
      <c r="C47" s="47">
        <f>D47+F47</f>
        <v>19.7</v>
      </c>
      <c r="D47" s="47">
        <v>19.7</v>
      </c>
      <c r="E47" s="47">
        <v>10</v>
      </c>
      <c r="F47" s="45"/>
    </row>
    <row r="48" spans="1:15" x14ac:dyDescent="0.25">
      <c r="A48" s="28">
        <v>37</v>
      </c>
      <c r="B48" s="52" t="s">
        <v>104</v>
      </c>
      <c r="C48" s="47">
        <f>D48+F48</f>
        <v>13.2</v>
      </c>
      <c r="D48" s="47">
        <v>13.2</v>
      </c>
      <c r="E48" s="47">
        <v>7</v>
      </c>
      <c r="F48" s="47"/>
    </row>
    <row r="49" spans="1:8" x14ac:dyDescent="0.25">
      <c r="A49" s="28">
        <v>38</v>
      </c>
      <c r="B49" s="52" t="s">
        <v>135</v>
      </c>
      <c r="C49" s="47">
        <f>D49+F49</f>
        <v>7.9</v>
      </c>
      <c r="D49" s="47">
        <v>7.9</v>
      </c>
      <c r="E49" s="47">
        <v>2.86</v>
      </c>
      <c r="F49" s="47"/>
    </row>
    <row r="50" spans="1:8" x14ac:dyDescent="0.25">
      <c r="A50" s="28">
        <v>39</v>
      </c>
      <c r="B50" s="52" t="s">
        <v>105</v>
      </c>
      <c r="C50" s="47">
        <f>D50+F50</f>
        <v>13.2</v>
      </c>
      <c r="D50" s="47">
        <v>13.2</v>
      </c>
      <c r="E50" s="47">
        <v>10.8</v>
      </c>
      <c r="F50" s="45"/>
    </row>
    <row r="51" spans="1:8" x14ac:dyDescent="0.25">
      <c r="A51" s="28">
        <v>40</v>
      </c>
      <c r="B51" s="34" t="s">
        <v>84</v>
      </c>
      <c r="C51" s="45">
        <f>SUM(C46:C50)</f>
        <v>61.899999999999991</v>
      </c>
      <c r="D51" s="45">
        <f>SUM(D46:D50)</f>
        <v>61.899999999999991</v>
      </c>
      <c r="E51" s="45">
        <f>SUM(E46:E50)</f>
        <v>32.659999999999997</v>
      </c>
      <c r="F51" s="45"/>
    </row>
    <row r="52" spans="1:8" ht="18" customHeight="1" x14ac:dyDescent="0.25">
      <c r="A52" s="28">
        <v>41</v>
      </c>
      <c r="B52" s="1117" t="s">
        <v>386</v>
      </c>
      <c r="C52" s="1117"/>
      <c r="D52" s="1117"/>
      <c r="E52" s="1117"/>
      <c r="F52" s="1117"/>
    </row>
    <row r="53" spans="1:8" ht="13.15" customHeight="1" x14ac:dyDescent="0.25">
      <c r="A53" s="28">
        <v>42</v>
      </c>
      <c r="B53" s="17" t="s">
        <v>123</v>
      </c>
      <c r="C53" s="697">
        <f>D53+F53</f>
        <v>2</v>
      </c>
      <c r="D53" s="697">
        <v>2</v>
      </c>
      <c r="E53" s="698"/>
      <c r="F53" s="440"/>
    </row>
    <row r="54" spans="1:8" ht="13.9" customHeight="1" x14ac:dyDescent="0.25">
      <c r="A54" s="28">
        <v>43</v>
      </c>
      <c r="B54" s="17" t="s">
        <v>102</v>
      </c>
      <c r="C54" s="47">
        <f>D54+F54</f>
        <v>5.3</v>
      </c>
      <c r="D54" s="47">
        <v>5.3</v>
      </c>
      <c r="E54" s="47"/>
      <c r="F54" s="45"/>
      <c r="G54" s="94"/>
      <c r="H54" s="22"/>
    </row>
    <row r="55" spans="1:8" ht="13.9" customHeight="1" x14ac:dyDescent="0.25">
      <c r="A55" s="28">
        <v>44</v>
      </c>
      <c r="B55" s="17" t="s">
        <v>133</v>
      </c>
      <c r="C55" s="47">
        <f t="shared" ref="C55:C62" si="6">D55+F55</f>
        <v>5.6</v>
      </c>
      <c r="D55" s="47">
        <v>5.6</v>
      </c>
      <c r="E55" s="47"/>
      <c r="F55" s="45"/>
      <c r="G55" s="94"/>
      <c r="H55" s="22"/>
    </row>
    <row r="56" spans="1:8" ht="13.9" customHeight="1" x14ac:dyDescent="0.25">
      <c r="A56" s="28">
        <v>45</v>
      </c>
      <c r="B56" s="17" t="s">
        <v>134</v>
      </c>
      <c r="C56" s="47">
        <f t="shared" si="6"/>
        <v>5.4</v>
      </c>
      <c r="D56" s="47">
        <v>5.4</v>
      </c>
      <c r="E56" s="47"/>
      <c r="F56" s="45"/>
      <c r="G56" s="94"/>
      <c r="H56" s="22"/>
    </row>
    <row r="57" spans="1:8" ht="13.9" customHeight="1" x14ac:dyDescent="0.25">
      <c r="A57" s="28">
        <v>46</v>
      </c>
      <c r="B57" s="17" t="s">
        <v>135</v>
      </c>
      <c r="C57" s="47">
        <f t="shared" si="6"/>
        <v>9.9</v>
      </c>
      <c r="D57" s="47">
        <v>9.9</v>
      </c>
      <c r="E57" s="47"/>
      <c r="F57" s="45"/>
      <c r="G57" s="94"/>
      <c r="H57" s="22"/>
    </row>
    <row r="58" spans="1:8" ht="13.9" customHeight="1" x14ac:dyDescent="0.25">
      <c r="A58" s="28">
        <v>47</v>
      </c>
      <c r="B58" s="17" t="s">
        <v>105</v>
      </c>
      <c r="C58" s="47">
        <f t="shared" si="6"/>
        <v>14.2</v>
      </c>
      <c r="D58" s="47">
        <v>14.2</v>
      </c>
      <c r="E58" s="47"/>
      <c r="F58" s="45"/>
      <c r="G58" s="94"/>
      <c r="H58" s="22"/>
    </row>
    <row r="59" spans="1:8" ht="13.9" customHeight="1" x14ac:dyDescent="0.25">
      <c r="A59" s="28">
        <v>48</v>
      </c>
      <c r="B59" s="17" t="s">
        <v>136</v>
      </c>
      <c r="C59" s="47">
        <f t="shared" si="6"/>
        <v>3.1</v>
      </c>
      <c r="D59" s="47">
        <v>3.1</v>
      </c>
      <c r="E59" s="47"/>
      <c r="F59" s="45"/>
      <c r="G59" s="94"/>
      <c r="H59" s="22"/>
    </row>
    <row r="60" spans="1:8" ht="13.9" customHeight="1" x14ac:dyDescent="0.25">
      <c r="A60" s="28">
        <v>49</v>
      </c>
      <c r="B60" s="8" t="s">
        <v>137</v>
      </c>
      <c r="C60" s="47">
        <f t="shared" si="6"/>
        <v>4.3</v>
      </c>
      <c r="D60" s="47">
        <v>4.3</v>
      </c>
      <c r="E60" s="47"/>
      <c r="F60" s="45"/>
      <c r="G60" s="94"/>
      <c r="H60" s="22"/>
    </row>
    <row r="61" spans="1:8" ht="13.9" customHeight="1" x14ac:dyDescent="0.25">
      <c r="A61" s="28">
        <v>50</v>
      </c>
      <c r="B61" s="10" t="s">
        <v>138</v>
      </c>
      <c r="C61" s="47">
        <f t="shared" si="6"/>
        <v>2.7</v>
      </c>
      <c r="D61" s="47">
        <v>2.7</v>
      </c>
      <c r="E61" s="47"/>
      <c r="F61" s="45"/>
      <c r="G61" s="94"/>
      <c r="H61" s="22"/>
    </row>
    <row r="62" spans="1:8" ht="13.9" customHeight="1" x14ac:dyDescent="0.25">
      <c r="A62" s="28">
        <v>51</v>
      </c>
      <c r="B62" s="17" t="s">
        <v>139</v>
      </c>
      <c r="C62" s="47">
        <f t="shared" si="6"/>
        <v>9.1999999999999993</v>
      </c>
      <c r="D62" s="47">
        <v>9.1999999999999993</v>
      </c>
      <c r="E62" s="47"/>
      <c r="F62" s="45"/>
      <c r="G62" s="94"/>
      <c r="H62" s="22"/>
    </row>
    <row r="63" spans="1:8" x14ac:dyDescent="0.25">
      <c r="A63" s="28">
        <v>52</v>
      </c>
      <c r="B63" s="17" t="s">
        <v>140</v>
      </c>
      <c r="C63" s="47">
        <f>D63+F63</f>
        <v>2.6</v>
      </c>
      <c r="D63" s="47">
        <v>2.6</v>
      </c>
      <c r="E63" s="47"/>
      <c r="F63" s="45"/>
      <c r="G63" s="94"/>
      <c r="H63" s="22"/>
    </row>
    <row r="64" spans="1:8" x14ac:dyDescent="0.25">
      <c r="A64" s="28">
        <v>53</v>
      </c>
      <c r="B64" s="10" t="s">
        <v>141</v>
      </c>
      <c r="C64" s="47">
        <f t="shared" ref="C64:C69" si="7">D64+F64</f>
        <v>5</v>
      </c>
      <c r="D64" s="47">
        <v>5</v>
      </c>
      <c r="E64" s="47"/>
      <c r="F64" s="45"/>
      <c r="G64" s="94"/>
      <c r="H64" s="22"/>
    </row>
    <row r="65" spans="1:10" x14ac:dyDescent="0.25">
      <c r="A65" s="28">
        <v>54</v>
      </c>
      <c r="B65" s="17" t="s">
        <v>104</v>
      </c>
      <c r="C65" s="47">
        <f t="shared" si="7"/>
        <v>19.100000000000001</v>
      </c>
      <c r="D65" s="47">
        <v>19.100000000000001</v>
      </c>
      <c r="E65" s="47"/>
      <c r="F65" s="45"/>
      <c r="G65" s="94"/>
      <c r="H65" s="22"/>
    </row>
    <row r="66" spans="1:10" x14ac:dyDescent="0.25">
      <c r="A66" s="28">
        <v>55</v>
      </c>
      <c r="B66" s="10" t="s">
        <v>142</v>
      </c>
      <c r="C66" s="47">
        <f t="shared" si="7"/>
        <v>10</v>
      </c>
      <c r="D66" s="47">
        <v>10</v>
      </c>
      <c r="E66" s="47"/>
      <c r="F66" s="45"/>
      <c r="G66" s="94"/>
      <c r="H66" s="22"/>
    </row>
    <row r="67" spans="1:10" x14ac:dyDescent="0.25">
      <c r="A67" s="28">
        <v>56</v>
      </c>
      <c r="B67" s="8" t="s">
        <v>198</v>
      </c>
      <c r="C67" s="47">
        <f t="shared" si="7"/>
        <v>1.9</v>
      </c>
      <c r="D67" s="47">
        <v>1.9</v>
      </c>
      <c r="E67" s="47"/>
      <c r="F67" s="45"/>
      <c r="G67" s="94"/>
      <c r="H67" s="22"/>
    </row>
    <row r="68" spans="1:10" x14ac:dyDescent="0.25">
      <c r="A68" s="28">
        <v>57</v>
      </c>
      <c r="B68" s="6" t="s">
        <v>103</v>
      </c>
      <c r="C68" s="47">
        <f t="shared" si="7"/>
        <v>8.6</v>
      </c>
      <c r="D68" s="47">
        <v>8.6</v>
      </c>
      <c r="E68" s="47"/>
      <c r="F68" s="45"/>
      <c r="G68" s="94"/>
      <c r="H68" s="22"/>
    </row>
    <row r="69" spans="1:10" ht="26.25" x14ac:dyDescent="0.25">
      <c r="A69" s="682">
        <v>58</v>
      </c>
      <c r="B69" s="6" t="s">
        <v>395</v>
      </c>
      <c r="C69" s="47">
        <f t="shared" si="7"/>
        <v>0.5</v>
      </c>
      <c r="D69" s="47">
        <v>0.5</v>
      </c>
      <c r="E69" s="47"/>
      <c r="F69" s="45"/>
      <c r="G69" s="94"/>
      <c r="H69" s="22"/>
    </row>
    <row r="70" spans="1:10" x14ac:dyDescent="0.25">
      <c r="A70" s="28">
        <v>59</v>
      </c>
      <c r="B70" s="34" t="s">
        <v>84</v>
      </c>
      <c r="C70" s="45">
        <f>D70+F70</f>
        <v>109.39999999999998</v>
      </c>
      <c r="D70" s="45">
        <f>SUM(D53:D69)</f>
        <v>109.39999999999998</v>
      </c>
      <c r="E70" s="45"/>
      <c r="F70" s="45"/>
    </row>
    <row r="71" spans="1:10" x14ac:dyDescent="0.25">
      <c r="A71" s="28">
        <v>60</v>
      </c>
      <c r="B71" s="1153" t="s">
        <v>406</v>
      </c>
      <c r="C71" s="1154"/>
      <c r="D71" s="1154"/>
      <c r="E71" s="1154"/>
      <c r="F71" s="1155"/>
      <c r="J71" s="286"/>
    </row>
    <row r="72" spans="1:10" x14ac:dyDescent="0.25">
      <c r="A72" s="28">
        <v>61</v>
      </c>
      <c r="B72" s="17" t="s">
        <v>102</v>
      </c>
      <c r="C72" s="289">
        <v>10.409000000000001</v>
      </c>
      <c r="D72" s="289">
        <v>10.409000000000001</v>
      </c>
      <c r="E72" s="289">
        <v>4.915</v>
      </c>
      <c r="F72" s="288"/>
      <c r="J72" s="286"/>
    </row>
    <row r="73" spans="1:10" x14ac:dyDescent="0.25">
      <c r="A73" s="28">
        <v>62</v>
      </c>
      <c r="B73" s="17" t="s">
        <v>134</v>
      </c>
      <c r="C73" s="289">
        <v>5.0890000000000004</v>
      </c>
      <c r="D73" s="289">
        <v>5.0890000000000004</v>
      </c>
      <c r="E73" s="289">
        <v>2.2160000000000002</v>
      </c>
      <c r="F73" s="288"/>
      <c r="J73" s="286"/>
    </row>
    <row r="74" spans="1:10" x14ac:dyDescent="0.25">
      <c r="A74" s="28">
        <v>63</v>
      </c>
      <c r="B74" s="8" t="s">
        <v>137</v>
      </c>
      <c r="C74" s="47">
        <v>11.279</v>
      </c>
      <c r="D74" s="47">
        <v>11.279</v>
      </c>
      <c r="E74" s="104">
        <v>5.74</v>
      </c>
      <c r="F74" s="45"/>
      <c r="J74" s="286"/>
    </row>
    <row r="75" spans="1:10" x14ac:dyDescent="0.25">
      <c r="A75" s="28">
        <v>64</v>
      </c>
      <c r="B75" s="34" t="s">
        <v>84</v>
      </c>
      <c r="C75" s="45">
        <f>SUM(C72:C74)</f>
        <v>26.777000000000001</v>
      </c>
      <c r="D75" s="45">
        <f>SUM(D72:D74)</f>
        <v>26.777000000000001</v>
      </c>
      <c r="E75" s="45"/>
      <c r="F75" s="45"/>
      <c r="J75" s="286"/>
    </row>
    <row r="76" spans="1:10" x14ac:dyDescent="0.25">
      <c r="A76" s="28">
        <v>65</v>
      </c>
      <c r="B76" s="1156" t="s">
        <v>407</v>
      </c>
      <c r="C76" s="1157"/>
      <c r="D76" s="1157"/>
      <c r="E76" s="1157"/>
      <c r="F76" s="1158"/>
      <c r="J76" s="286"/>
    </row>
    <row r="77" spans="1:10" x14ac:dyDescent="0.25">
      <c r="A77" s="28">
        <v>66</v>
      </c>
      <c r="B77" s="293" t="s">
        <v>102</v>
      </c>
      <c r="C77" s="296">
        <v>327</v>
      </c>
      <c r="D77" s="296">
        <v>327</v>
      </c>
      <c r="E77" s="296">
        <v>258</v>
      </c>
      <c r="F77" s="294"/>
      <c r="G77" s="22"/>
      <c r="J77" s="286"/>
    </row>
    <row r="78" spans="1:10" x14ac:dyDescent="0.25">
      <c r="A78" s="28">
        <v>67</v>
      </c>
      <c r="B78" s="295" t="s">
        <v>84</v>
      </c>
      <c r="C78" s="294">
        <v>327</v>
      </c>
      <c r="D78" s="294">
        <v>327</v>
      </c>
      <c r="E78" s="294">
        <v>258</v>
      </c>
      <c r="F78" s="294"/>
      <c r="J78" s="286"/>
    </row>
    <row r="79" spans="1:10" x14ac:dyDescent="0.25">
      <c r="A79" s="28">
        <v>68</v>
      </c>
      <c r="B79" s="53" t="s">
        <v>76</v>
      </c>
      <c r="C79" s="294">
        <f>C44+C51+C70+C75+C78</f>
        <v>722.63300000000004</v>
      </c>
      <c r="D79" s="294">
        <f>D44+D51+D70+D75+D78</f>
        <v>722.63300000000004</v>
      </c>
      <c r="E79" s="294">
        <f>E44+E51+E70+E75+E78</f>
        <v>296.26</v>
      </c>
      <c r="F79" s="294"/>
      <c r="J79" s="286"/>
    </row>
    <row r="80" spans="1:10" x14ac:dyDescent="0.25">
      <c r="A80" s="28">
        <v>69</v>
      </c>
      <c r="B80" s="1054" t="s">
        <v>77</v>
      </c>
      <c r="C80" s="1054"/>
      <c r="D80" s="1054"/>
      <c r="E80" s="1054"/>
      <c r="F80" s="1054"/>
      <c r="J80" s="286"/>
    </row>
    <row r="81" spans="1:10" ht="18" customHeight="1" x14ac:dyDescent="0.25">
      <c r="A81" s="28">
        <v>70</v>
      </c>
      <c r="B81" s="1133" t="s">
        <v>435</v>
      </c>
      <c r="C81" s="1133"/>
      <c r="D81" s="1133"/>
      <c r="E81" s="1133"/>
      <c r="F81" s="1133"/>
      <c r="J81" s="286"/>
    </row>
    <row r="82" spans="1:10" x14ac:dyDescent="0.25">
      <c r="A82" s="28">
        <v>71</v>
      </c>
      <c r="B82" s="235" t="s">
        <v>66</v>
      </c>
      <c r="C82" s="9">
        <v>59.9</v>
      </c>
      <c r="D82" s="9">
        <v>59.9</v>
      </c>
      <c r="E82" s="45"/>
      <c r="F82" s="45"/>
      <c r="J82" s="286"/>
    </row>
    <row r="83" spans="1:10" x14ac:dyDescent="0.25">
      <c r="A83" s="28">
        <v>72</v>
      </c>
      <c r="B83" s="34" t="s">
        <v>84</v>
      </c>
      <c r="C83" s="45">
        <v>59.9</v>
      </c>
      <c r="D83" s="45">
        <v>59.9</v>
      </c>
      <c r="E83" s="45"/>
      <c r="F83" s="45"/>
      <c r="J83" s="286"/>
    </row>
    <row r="84" spans="1:10" ht="18" customHeight="1" x14ac:dyDescent="0.25">
      <c r="A84" s="28">
        <v>73</v>
      </c>
      <c r="B84" s="1130" t="s">
        <v>405</v>
      </c>
      <c r="C84" s="1131"/>
      <c r="D84" s="1131"/>
      <c r="E84" s="1131"/>
      <c r="F84" s="1132"/>
      <c r="J84" s="286"/>
    </row>
    <row r="85" spans="1:10" ht="16.149999999999999" customHeight="1" x14ac:dyDescent="0.25">
      <c r="A85" s="699">
        <v>74</v>
      </c>
      <c r="B85" s="17" t="s">
        <v>119</v>
      </c>
      <c r="C85" s="287">
        <v>22.6</v>
      </c>
      <c r="D85" s="287">
        <v>22.6</v>
      </c>
      <c r="E85" s="441"/>
      <c r="F85" s="441"/>
      <c r="J85" s="286"/>
    </row>
    <row r="86" spans="1:10" x14ac:dyDescent="0.25">
      <c r="A86" s="699">
        <v>75</v>
      </c>
      <c r="B86" s="17" t="s">
        <v>174</v>
      </c>
      <c r="C86" s="47">
        <v>2.2000000000000002</v>
      </c>
      <c r="D86" s="47">
        <v>2.2000000000000002</v>
      </c>
      <c r="E86" s="45"/>
      <c r="F86" s="45"/>
      <c r="J86" s="286"/>
    </row>
    <row r="87" spans="1:10" x14ac:dyDescent="0.25">
      <c r="A87" s="28">
        <v>76</v>
      </c>
      <c r="B87" s="40" t="s">
        <v>84</v>
      </c>
      <c r="C87" s="45">
        <f>SUM(C85:C86)</f>
        <v>24.8</v>
      </c>
      <c r="D87" s="45">
        <f>SUM(D85:D86)</f>
        <v>24.8</v>
      </c>
      <c r="E87" s="45"/>
      <c r="F87" s="45"/>
      <c r="J87" s="286"/>
    </row>
    <row r="88" spans="1:10" x14ac:dyDescent="0.25">
      <c r="A88" s="28">
        <v>77</v>
      </c>
      <c r="B88" s="53" t="s">
        <v>76</v>
      </c>
      <c r="C88" s="45">
        <f>C83+C87</f>
        <v>84.7</v>
      </c>
      <c r="D88" s="45">
        <f t="shared" ref="D88" si="8">D83+D87</f>
        <v>84.7</v>
      </c>
      <c r="E88" s="45"/>
      <c r="F88" s="45"/>
      <c r="J88" s="286"/>
    </row>
    <row r="89" spans="1:10" x14ac:dyDescent="0.25">
      <c r="A89" s="28">
        <v>78</v>
      </c>
      <c r="B89" s="1134" t="s">
        <v>108</v>
      </c>
      <c r="C89" s="1135"/>
      <c r="D89" s="1135"/>
      <c r="E89" s="1135"/>
      <c r="F89" s="1136"/>
    </row>
    <row r="90" spans="1:10" ht="15" customHeight="1" x14ac:dyDescent="0.25">
      <c r="A90" s="28">
        <v>79</v>
      </c>
      <c r="B90" s="1130" t="s">
        <v>390</v>
      </c>
      <c r="C90" s="1131"/>
      <c r="D90" s="1131"/>
      <c r="E90" s="1131"/>
      <c r="F90" s="1132"/>
    </row>
    <row r="91" spans="1:10" ht="15" customHeight="1" x14ac:dyDescent="0.25">
      <c r="A91" s="28">
        <v>80</v>
      </c>
      <c r="B91" s="29" t="s">
        <v>90</v>
      </c>
      <c r="C91" s="578">
        <f>C92+C93</f>
        <v>7.95</v>
      </c>
      <c r="D91" s="578">
        <f>D92+D93</f>
        <v>7.95</v>
      </c>
      <c r="E91" s="441"/>
      <c r="F91" s="441"/>
    </row>
    <row r="92" spans="1:10" ht="15" customHeight="1" x14ac:dyDescent="0.25">
      <c r="A92" s="28">
        <v>81</v>
      </c>
      <c r="B92" s="17" t="s">
        <v>400</v>
      </c>
      <c r="C92" s="287">
        <v>6</v>
      </c>
      <c r="D92" s="287">
        <v>6</v>
      </c>
      <c r="E92" s="441"/>
      <c r="F92" s="441"/>
      <c r="G92" s="446"/>
    </row>
    <row r="93" spans="1:10" ht="15" customHeight="1" x14ac:dyDescent="0.25">
      <c r="A93" s="28">
        <v>82</v>
      </c>
      <c r="B93" s="17" t="s">
        <v>401</v>
      </c>
      <c r="C93" s="287">
        <v>1.95</v>
      </c>
      <c r="D93" s="287">
        <v>1.95</v>
      </c>
      <c r="E93" s="441"/>
      <c r="F93" s="441"/>
    </row>
    <row r="94" spans="1:10" x14ac:dyDescent="0.25">
      <c r="A94" s="28">
        <v>83</v>
      </c>
      <c r="B94" s="10" t="s">
        <v>195</v>
      </c>
      <c r="C94" s="47">
        <v>10.4</v>
      </c>
      <c r="D94" s="9">
        <v>10.4</v>
      </c>
      <c r="E94" s="45"/>
      <c r="F94" s="45"/>
    </row>
    <row r="95" spans="1:10" x14ac:dyDescent="0.25">
      <c r="A95" s="28">
        <v>84</v>
      </c>
      <c r="B95" s="17" t="s">
        <v>122</v>
      </c>
      <c r="C95" s="287">
        <v>2.1</v>
      </c>
      <c r="D95" s="9">
        <v>2.1</v>
      </c>
      <c r="E95" s="45"/>
      <c r="F95" s="45"/>
    </row>
    <row r="96" spans="1:10" x14ac:dyDescent="0.25">
      <c r="A96" s="28">
        <v>85</v>
      </c>
      <c r="B96" s="8" t="s">
        <v>145</v>
      </c>
      <c r="C96" s="287">
        <v>0.55000000000000004</v>
      </c>
      <c r="D96" s="9">
        <v>0.55000000000000004</v>
      </c>
      <c r="E96" s="45"/>
      <c r="F96" s="45"/>
    </row>
    <row r="97" spans="1:6" x14ac:dyDescent="0.25">
      <c r="A97" s="28">
        <v>86</v>
      </c>
      <c r="B97" s="144" t="s">
        <v>84</v>
      </c>
      <c r="C97" s="45">
        <f>C91+C94+C95+C96</f>
        <v>21.000000000000004</v>
      </c>
      <c r="D97" s="45">
        <f>D91+D94+D95+D96</f>
        <v>21.000000000000004</v>
      </c>
      <c r="E97" s="45"/>
      <c r="F97" s="45"/>
    </row>
    <row r="98" spans="1:6" ht="16.149999999999999" customHeight="1" x14ac:dyDescent="0.25">
      <c r="A98" s="28">
        <v>87</v>
      </c>
      <c r="B98" s="1130" t="s">
        <v>387</v>
      </c>
      <c r="C98" s="1131"/>
      <c r="D98" s="1131"/>
      <c r="E98" s="1131"/>
      <c r="F98" s="1132"/>
    </row>
    <row r="99" spans="1:6" x14ac:dyDescent="0.25">
      <c r="A99" s="28">
        <v>88</v>
      </c>
      <c r="B99" s="10" t="s">
        <v>195</v>
      </c>
      <c r="C99" s="47">
        <v>37.954999999999998</v>
      </c>
      <c r="D99" s="10">
        <v>37.954999999999998</v>
      </c>
      <c r="E99" s="45"/>
      <c r="F99" s="45"/>
    </row>
    <row r="100" spans="1:6" x14ac:dyDescent="0.25">
      <c r="A100" s="28">
        <v>89</v>
      </c>
      <c r="B100" s="144" t="s">
        <v>84</v>
      </c>
      <c r="C100" s="45">
        <v>37.954999999999998</v>
      </c>
      <c r="D100" s="77">
        <v>37.954999999999998</v>
      </c>
      <c r="E100" s="45"/>
      <c r="F100" s="45"/>
    </row>
    <row r="101" spans="1:6" x14ac:dyDescent="0.25">
      <c r="A101" s="699">
        <v>90</v>
      </c>
      <c r="B101" s="40" t="s">
        <v>76</v>
      </c>
      <c r="C101" s="45">
        <f>C97+C100</f>
        <v>58.954999999999998</v>
      </c>
      <c r="D101" s="45">
        <f t="shared" ref="D101" si="9">D97+D100</f>
        <v>58.954999999999998</v>
      </c>
      <c r="E101" s="45"/>
      <c r="F101" s="45"/>
    </row>
    <row r="102" spans="1:6" x14ac:dyDescent="0.25">
      <c r="A102" s="699">
        <v>91</v>
      </c>
      <c r="B102" s="1054" t="s">
        <v>176</v>
      </c>
      <c r="C102" s="1054"/>
      <c r="D102" s="1054"/>
      <c r="E102" s="1054"/>
      <c r="F102" s="1054"/>
    </row>
    <row r="103" spans="1:6" ht="15.6" customHeight="1" x14ac:dyDescent="0.25">
      <c r="A103" s="699">
        <v>92</v>
      </c>
      <c r="B103" s="1133" t="s">
        <v>389</v>
      </c>
      <c r="C103" s="1133"/>
      <c r="D103" s="1133"/>
      <c r="E103" s="1133"/>
      <c r="F103" s="1133"/>
    </row>
    <row r="104" spans="1:6" x14ac:dyDescent="0.25">
      <c r="A104" s="699">
        <v>93</v>
      </c>
      <c r="B104" s="29" t="s">
        <v>66</v>
      </c>
      <c r="C104" s="47">
        <v>7.8</v>
      </c>
      <c r="D104" s="47">
        <v>7.8</v>
      </c>
      <c r="E104" s="45"/>
      <c r="F104" s="45"/>
    </row>
    <row r="105" spans="1:6" x14ac:dyDescent="0.25">
      <c r="A105" s="28">
        <v>94</v>
      </c>
      <c r="B105" s="144" t="s">
        <v>84</v>
      </c>
      <c r="C105" s="45">
        <v>7.8</v>
      </c>
      <c r="D105" s="45">
        <v>7.8</v>
      </c>
      <c r="E105" s="45"/>
      <c r="F105" s="45"/>
    </row>
    <row r="106" spans="1:6" x14ac:dyDescent="0.25">
      <c r="A106" s="28">
        <v>95</v>
      </c>
      <c r="B106" s="53" t="s">
        <v>76</v>
      </c>
      <c r="C106" s="45">
        <v>7.8</v>
      </c>
      <c r="D106" s="45">
        <v>7.8</v>
      </c>
      <c r="E106" s="45"/>
      <c r="F106" s="45"/>
    </row>
    <row r="107" spans="1:6" x14ac:dyDescent="0.25">
      <c r="A107" s="28">
        <v>96</v>
      </c>
      <c r="B107" s="1113" t="s">
        <v>65</v>
      </c>
      <c r="C107" s="1113"/>
      <c r="D107" s="1113"/>
      <c r="E107" s="1113"/>
      <c r="F107" s="1113"/>
    </row>
    <row r="108" spans="1:6" x14ac:dyDescent="0.25">
      <c r="A108" s="28">
        <v>97</v>
      </c>
      <c r="B108" s="1114" t="s">
        <v>101</v>
      </c>
      <c r="C108" s="1115"/>
      <c r="D108" s="1115"/>
      <c r="E108" s="1115"/>
      <c r="F108" s="1116"/>
    </row>
    <row r="109" spans="1:6" x14ac:dyDescent="0.25">
      <c r="A109" s="28">
        <v>98</v>
      </c>
      <c r="B109" s="29" t="s">
        <v>66</v>
      </c>
      <c r="C109" s="45"/>
      <c r="D109" s="45"/>
      <c r="E109" s="45"/>
      <c r="F109" s="45"/>
    </row>
    <row r="110" spans="1:6" ht="26.25" x14ac:dyDescent="0.25">
      <c r="A110" s="28">
        <v>99</v>
      </c>
      <c r="B110" s="8" t="s">
        <v>49</v>
      </c>
      <c r="C110" s="47"/>
      <c r="D110" s="47"/>
      <c r="E110" s="47"/>
      <c r="F110" s="8"/>
    </row>
    <row r="111" spans="1:6" x14ac:dyDescent="0.25">
      <c r="A111" s="28">
        <v>100</v>
      </c>
      <c r="B111" s="40" t="s">
        <v>84</v>
      </c>
      <c r="C111" s="47"/>
      <c r="D111" s="47"/>
      <c r="E111" s="47"/>
      <c r="F111" s="47"/>
    </row>
    <row r="112" spans="1:6" x14ac:dyDescent="0.25">
      <c r="A112" s="28">
        <v>101</v>
      </c>
      <c r="B112" s="40" t="s">
        <v>76</v>
      </c>
      <c r="C112" s="45"/>
      <c r="D112" s="45"/>
      <c r="E112" s="45"/>
      <c r="F112" s="45"/>
    </row>
    <row r="113" spans="1:14" x14ac:dyDescent="0.25">
      <c r="A113" s="28">
        <v>102</v>
      </c>
      <c r="B113" s="34" t="s">
        <v>334</v>
      </c>
      <c r="C113" s="55">
        <f>C28+C37+C112+C88+C101+C106+C79</f>
        <v>6812.1779999999999</v>
      </c>
      <c r="D113" s="55">
        <f>D28+D37+D112+D88+D101+D106+D79</f>
        <v>1225.4839999999999</v>
      </c>
      <c r="E113" s="55">
        <f>E28+E37+E112+E88+E101+E106+E79</f>
        <v>300.86</v>
      </c>
      <c r="F113" s="55">
        <f>F28+F37+F112+F88+F101+F106+F79</f>
        <v>5586.6939999999995</v>
      </c>
      <c r="K113" s="21"/>
      <c r="L113" s="21"/>
      <c r="M113" s="56"/>
      <c r="N113" s="56"/>
    </row>
    <row r="114" spans="1:14" x14ac:dyDescent="0.25">
      <c r="B114" s="57"/>
      <c r="C114" s="58"/>
      <c r="D114" s="19"/>
      <c r="E114" s="19"/>
    </row>
    <row r="115" spans="1:14" x14ac:dyDescent="0.25">
      <c r="B115" s="18"/>
      <c r="C115" s="59"/>
    </row>
    <row r="116" spans="1:14" ht="15.75" x14ac:dyDescent="0.25">
      <c r="B116" s="64"/>
      <c r="C116" s="60"/>
    </row>
    <row r="118" spans="1:14" x14ac:dyDescent="0.25">
      <c r="B118" s="61"/>
    </row>
    <row r="119" spans="1:14" x14ac:dyDescent="0.25">
      <c r="B119" s="61"/>
    </row>
    <row r="120" spans="1:14" x14ac:dyDescent="0.25">
      <c r="B120" s="62"/>
      <c r="C120" s="63"/>
    </row>
    <row r="122" spans="1:14" x14ac:dyDescent="0.25">
      <c r="G122" s="11" t="s">
        <v>110</v>
      </c>
    </row>
  </sheetData>
  <mergeCells count="31">
    <mergeCell ref="B71:F71"/>
    <mergeCell ref="B76:F76"/>
    <mergeCell ref="B12:F12"/>
    <mergeCell ref="B13:F13"/>
    <mergeCell ref="B14:F14"/>
    <mergeCell ref="B19:F19"/>
    <mergeCell ref="B24:F24"/>
    <mergeCell ref="A6:F6"/>
    <mergeCell ref="A7:F7"/>
    <mergeCell ref="A9:A11"/>
    <mergeCell ref="B9:B11"/>
    <mergeCell ref="C9:C11"/>
    <mergeCell ref="D9:F9"/>
    <mergeCell ref="D10:E10"/>
    <mergeCell ref="F10:F11"/>
    <mergeCell ref="B107:F107"/>
    <mergeCell ref="B108:F108"/>
    <mergeCell ref="B29:F29"/>
    <mergeCell ref="B52:F52"/>
    <mergeCell ref="B30:F30"/>
    <mergeCell ref="B38:F38"/>
    <mergeCell ref="B39:F39"/>
    <mergeCell ref="B45:F45"/>
    <mergeCell ref="B98:F98"/>
    <mergeCell ref="B80:F80"/>
    <mergeCell ref="B81:F81"/>
    <mergeCell ref="B84:F84"/>
    <mergeCell ref="B102:F102"/>
    <mergeCell ref="B103:F103"/>
    <mergeCell ref="B89:F89"/>
    <mergeCell ref="B90:F90"/>
  </mergeCells>
  <pageMargins left="0.7" right="0.7" top="0.75" bottom="0.75" header="0.3" footer="0.3"/>
  <pageSetup paperSize="9" scale="8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15" sqref="C15"/>
    </sheetView>
  </sheetViews>
  <sheetFormatPr defaultRowHeight="15" x14ac:dyDescent="0.25"/>
  <cols>
    <col min="1" max="1" width="4.28515625" customWidth="1"/>
    <col min="2" max="2" width="37.140625" customWidth="1"/>
    <col min="3" max="3" width="5.5703125" customWidth="1"/>
    <col min="4" max="4" width="10.7109375" style="442" customWidth="1"/>
    <col min="5" max="5" width="11.85546875" style="442" customWidth="1"/>
    <col min="6" max="6" width="12.7109375" style="442" customWidth="1"/>
    <col min="257" max="257" width="6.140625" customWidth="1"/>
    <col min="258" max="258" width="37.140625" customWidth="1"/>
    <col min="259" max="259" width="8.28515625" customWidth="1"/>
    <col min="260" max="260" width="10.7109375" customWidth="1"/>
    <col min="261" max="261" width="11.85546875" customWidth="1"/>
    <col min="262" max="262" width="12.7109375" customWidth="1"/>
    <col min="513" max="513" width="6.140625" customWidth="1"/>
    <col min="514" max="514" width="37.140625" customWidth="1"/>
    <col min="515" max="515" width="8.28515625" customWidth="1"/>
    <col min="516" max="516" width="10.7109375" customWidth="1"/>
    <col min="517" max="517" width="11.85546875" customWidth="1"/>
    <col min="518" max="518" width="12.7109375" customWidth="1"/>
    <col min="769" max="769" width="6.140625" customWidth="1"/>
    <col min="770" max="770" width="37.140625" customWidth="1"/>
    <col min="771" max="771" width="8.28515625" customWidth="1"/>
    <col min="772" max="772" width="10.7109375" customWidth="1"/>
    <col min="773" max="773" width="11.85546875" customWidth="1"/>
    <col min="774" max="774" width="12.7109375" customWidth="1"/>
    <col min="1025" max="1025" width="6.140625" customWidth="1"/>
    <col min="1026" max="1026" width="37.140625" customWidth="1"/>
    <col min="1027" max="1027" width="8.28515625" customWidth="1"/>
    <col min="1028" max="1028" width="10.7109375" customWidth="1"/>
    <col min="1029" max="1029" width="11.85546875" customWidth="1"/>
    <col min="1030" max="1030" width="12.7109375" customWidth="1"/>
    <col min="1281" max="1281" width="6.140625" customWidth="1"/>
    <col min="1282" max="1282" width="37.140625" customWidth="1"/>
    <col min="1283" max="1283" width="8.28515625" customWidth="1"/>
    <col min="1284" max="1284" width="10.7109375" customWidth="1"/>
    <col min="1285" max="1285" width="11.85546875" customWidth="1"/>
    <col min="1286" max="1286" width="12.7109375" customWidth="1"/>
    <col min="1537" max="1537" width="6.140625" customWidth="1"/>
    <col min="1538" max="1538" width="37.140625" customWidth="1"/>
    <col min="1539" max="1539" width="8.28515625" customWidth="1"/>
    <col min="1540" max="1540" width="10.7109375" customWidth="1"/>
    <col min="1541" max="1541" width="11.85546875" customWidth="1"/>
    <col min="1542" max="1542" width="12.7109375" customWidth="1"/>
    <col min="1793" max="1793" width="6.140625" customWidth="1"/>
    <col min="1794" max="1794" width="37.140625" customWidth="1"/>
    <col min="1795" max="1795" width="8.28515625" customWidth="1"/>
    <col min="1796" max="1796" width="10.7109375" customWidth="1"/>
    <col min="1797" max="1797" width="11.85546875" customWidth="1"/>
    <col min="1798" max="1798" width="12.7109375" customWidth="1"/>
    <col min="2049" max="2049" width="6.140625" customWidth="1"/>
    <col min="2050" max="2050" width="37.140625" customWidth="1"/>
    <col min="2051" max="2051" width="8.28515625" customWidth="1"/>
    <col min="2052" max="2052" width="10.7109375" customWidth="1"/>
    <col min="2053" max="2053" width="11.85546875" customWidth="1"/>
    <col min="2054" max="2054" width="12.7109375" customWidth="1"/>
    <col min="2305" max="2305" width="6.140625" customWidth="1"/>
    <col min="2306" max="2306" width="37.140625" customWidth="1"/>
    <col min="2307" max="2307" width="8.28515625" customWidth="1"/>
    <col min="2308" max="2308" width="10.7109375" customWidth="1"/>
    <col min="2309" max="2309" width="11.85546875" customWidth="1"/>
    <col min="2310" max="2310" width="12.7109375" customWidth="1"/>
    <col min="2561" max="2561" width="6.140625" customWidth="1"/>
    <col min="2562" max="2562" width="37.140625" customWidth="1"/>
    <col min="2563" max="2563" width="8.28515625" customWidth="1"/>
    <col min="2564" max="2564" width="10.7109375" customWidth="1"/>
    <col min="2565" max="2565" width="11.85546875" customWidth="1"/>
    <col min="2566" max="2566" width="12.7109375" customWidth="1"/>
    <col min="2817" max="2817" width="6.140625" customWidth="1"/>
    <col min="2818" max="2818" width="37.140625" customWidth="1"/>
    <col min="2819" max="2819" width="8.28515625" customWidth="1"/>
    <col min="2820" max="2820" width="10.7109375" customWidth="1"/>
    <col min="2821" max="2821" width="11.85546875" customWidth="1"/>
    <col min="2822" max="2822" width="12.7109375" customWidth="1"/>
    <col min="3073" max="3073" width="6.140625" customWidth="1"/>
    <col min="3074" max="3074" width="37.140625" customWidth="1"/>
    <col min="3075" max="3075" width="8.28515625" customWidth="1"/>
    <col min="3076" max="3076" width="10.7109375" customWidth="1"/>
    <col min="3077" max="3077" width="11.85546875" customWidth="1"/>
    <col min="3078" max="3078" width="12.7109375" customWidth="1"/>
    <col min="3329" max="3329" width="6.140625" customWidth="1"/>
    <col min="3330" max="3330" width="37.140625" customWidth="1"/>
    <col min="3331" max="3331" width="8.28515625" customWidth="1"/>
    <col min="3332" max="3332" width="10.7109375" customWidth="1"/>
    <col min="3333" max="3333" width="11.85546875" customWidth="1"/>
    <col min="3334" max="3334" width="12.7109375" customWidth="1"/>
    <col min="3585" max="3585" width="6.140625" customWidth="1"/>
    <col min="3586" max="3586" width="37.140625" customWidth="1"/>
    <col min="3587" max="3587" width="8.28515625" customWidth="1"/>
    <col min="3588" max="3588" width="10.7109375" customWidth="1"/>
    <col min="3589" max="3589" width="11.85546875" customWidth="1"/>
    <col min="3590" max="3590" width="12.7109375" customWidth="1"/>
    <col min="3841" max="3841" width="6.140625" customWidth="1"/>
    <col min="3842" max="3842" width="37.140625" customWidth="1"/>
    <col min="3843" max="3843" width="8.28515625" customWidth="1"/>
    <col min="3844" max="3844" width="10.7109375" customWidth="1"/>
    <col min="3845" max="3845" width="11.85546875" customWidth="1"/>
    <col min="3846" max="3846" width="12.7109375" customWidth="1"/>
    <col min="4097" max="4097" width="6.140625" customWidth="1"/>
    <col min="4098" max="4098" width="37.140625" customWidth="1"/>
    <col min="4099" max="4099" width="8.28515625" customWidth="1"/>
    <col min="4100" max="4100" width="10.7109375" customWidth="1"/>
    <col min="4101" max="4101" width="11.85546875" customWidth="1"/>
    <col min="4102" max="4102" width="12.7109375" customWidth="1"/>
    <col min="4353" max="4353" width="6.140625" customWidth="1"/>
    <col min="4354" max="4354" width="37.140625" customWidth="1"/>
    <col min="4355" max="4355" width="8.28515625" customWidth="1"/>
    <col min="4356" max="4356" width="10.7109375" customWidth="1"/>
    <col min="4357" max="4357" width="11.85546875" customWidth="1"/>
    <col min="4358" max="4358" width="12.7109375" customWidth="1"/>
    <col min="4609" max="4609" width="6.140625" customWidth="1"/>
    <col min="4610" max="4610" width="37.140625" customWidth="1"/>
    <col min="4611" max="4611" width="8.28515625" customWidth="1"/>
    <col min="4612" max="4612" width="10.7109375" customWidth="1"/>
    <col min="4613" max="4613" width="11.85546875" customWidth="1"/>
    <col min="4614" max="4614" width="12.7109375" customWidth="1"/>
    <col min="4865" max="4865" width="6.140625" customWidth="1"/>
    <col min="4866" max="4866" width="37.140625" customWidth="1"/>
    <col min="4867" max="4867" width="8.28515625" customWidth="1"/>
    <col min="4868" max="4868" width="10.7109375" customWidth="1"/>
    <col min="4869" max="4869" width="11.85546875" customWidth="1"/>
    <col min="4870" max="4870" width="12.7109375" customWidth="1"/>
    <col min="5121" max="5121" width="6.140625" customWidth="1"/>
    <col min="5122" max="5122" width="37.140625" customWidth="1"/>
    <col min="5123" max="5123" width="8.28515625" customWidth="1"/>
    <col min="5124" max="5124" width="10.7109375" customWidth="1"/>
    <col min="5125" max="5125" width="11.85546875" customWidth="1"/>
    <col min="5126" max="5126" width="12.7109375" customWidth="1"/>
    <col min="5377" max="5377" width="6.140625" customWidth="1"/>
    <col min="5378" max="5378" width="37.140625" customWidth="1"/>
    <col min="5379" max="5379" width="8.28515625" customWidth="1"/>
    <col min="5380" max="5380" width="10.7109375" customWidth="1"/>
    <col min="5381" max="5381" width="11.85546875" customWidth="1"/>
    <col min="5382" max="5382" width="12.7109375" customWidth="1"/>
    <col min="5633" max="5633" width="6.140625" customWidth="1"/>
    <col min="5634" max="5634" width="37.140625" customWidth="1"/>
    <col min="5635" max="5635" width="8.28515625" customWidth="1"/>
    <col min="5636" max="5636" width="10.7109375" customWidth="1"/>
    <col min="5637" max="5637" width="11.85546875" customWidth="1"/>
    <col min="5638" max="5638" width="12.7109375" customWidth="1"/>
    <col min="5889" max="5889" width="6.140625" customWidth="1"/>
    <col min="5890" max="5890" width="37.140625" customWidth="1"/>
    <col min="5891" max="5891" width="8.28515625" customWidth="1"/>
    <col min="5892" max="5892" width="10.7109375" customWidth="1"/>
    <col min="5893" max="5893" width="11.85546875" customWidth="1"/>
    <col min="5894" max="5894" width="12.7109375" customWidth="1"/>
    <col min="6145" max="6145" width="6.140625" customWidth="1"/>
    <col min="6146" max="6146" width="37.140625" customWidth="1"/>
    <col min="6147" max="6147" width="8.28515625" customWidth="1"/>
    <col min="6148" max="6148" width="10.7109375" customWidth="1"/>
    <col min="6149" max="6149" width="11.85546875" customWidth="1"/>
    <col min="6150" max="6150" width="12.7109375" customWidth="1"/>
    <col min="6401" max="6401" width="6.140625" customWidth="1"/>
    <col min="6402" max="6402" width="37.140625" customWidth="1"/>
    <col min="6403" max="6403" width="8.28515625" customWidth="1"/>
    <col min="6404" max="6404" width="10.7109375" customWidth="1"/>
    <col min="6405" max="6405" width="11.85546875" customWidth="1"/>
    <col min="6406" max="6406" width="12.7109375" customWidth="1"/>
    <col min="6657" max="6657" width="6.140625" customWidth="1"/>
    <col min="6658" max="6658" width="37.140625" customWidth="1"/>
    <col min="6659" max="6659" width="8.28515625" customWidth="1"/>
    <col min="6660" max="6660" width="10.7109375" customWidth="1"/>
    <col min="6661" max="6661" width="11.85546875" customWidth="1"/>
    <col min="6662" max="6662" width="12.7109375" customWidth="1"/>
    <col min="6913" max="6913" width="6.140625" customWidth="1"/>
    <col min="6914" max="6914" width="37.140625" customWidth="1"/>
    <col min="6915" max="6915" width="8.28515625" customWidth="1"/>
    <col min="6916" max="6916" width="10.7109375" customWidth="1"/>
    <col min="6917" max="6917" width="11.85546875" customWidth="1"/>
    <col min="6918" max="6918" width="12.7109375" customWidth="1"/>
    <col min="7169" max="7169" width="6.140625" customWidth="1"/>
    <col min="7170" max="7170" width="37.140625" customWidth="1"/>
    <col min="7171" max="7171" width="8.28515625" customWidth="1"/>
    <col min="7172" max="7172" width="10.7109375" customWidth="1"/>
    <col min="7173" max="7173" width="11.85546875" customWidth="1"/>
    <col min="7174" max="7174" width="12.7109375" customWidth="1"/>
    <col min="7425" max="7425" width="6.140625" customWidth="1"/>
    <col min="7426" max="7426" width="37.140625" customWidth="1"/>
    <col min="7427" max="7427" width="8.28515625" customWidth="1"/>
    <col min="7428" max="7428" width="10.7109375" customWidth="1"/>
    <col min="7429" max="7429" width="11.85546875" customWidth="1"/>
    <col min="7430" max="7430" width="12.7109375" customWidth="1"/>
    <col min="7681" max="7681" width="6.140625" customWidth="1"/>
    <col min="7682" max="7682" width="37.140625" customWidth="1"/>
    <col min="7683" max="7683" width="8.28515625" customWidth="1"/>
    <col min="7684" max="7684" width="10.7109375" customWidth="1"/>
    <col min="7685" max="7685" width="11.85546875" customWidth="1"/>
    <col min="7686" max="7686" width="12.7109375" customWidth="1"/>
    <col min="7937" max="7937" width="6.140625" customWidth="1"/>
    <col min="7938" max="7938" width="37.140625" customWidth="1"/>
    <col min="7939" max="7939" width="8.28515625" customWidth="1"/>
    <col min="7940" max="7940" width="10.7109375" customWidth="1"/>
    <col min="7941" max="7941" width="11.85546875" customWidth="1"/>
    <col min="7942" max="7942" width="12.7109375" customWidth="1"/>
    <col min="8193" max="8193" width="6.140625" customWidth="1"/>
    <col min="8194" max="8194" width="37.140625" customWidth="1"/>
    <col min="8195" max="8195" width="8.28515625" customWidth="1"/>
    <col min="8196" max="8196" width="10.7109375" customWidth="1"/>
    <col min="8197" max="8197" width="11.85546875" customWidth="1"/>
    <col min="8198" max="8198" width="12.7109375" customWidth="1"/>
    <col min="8449" max="8449" width="6.140625" customWidth="1"/>
    <col min="8450" max="8450" width="37.140625" customWidth="1"/>
    <col min="8451" max="8451" width="8.28515625" customWidth="1"/>
    <col min="8452" max="8452" width="10.7109375" customWidth="1"/>
    <col min="8453" max="8453" width="11.85546875" customWidth="1"/>
    <col min="8454" max="8454" width="12.7109375" customWidth="1"/>
    <col min="8705" max="8705" width="6.140625" customWidth="1"/>
    <col min="8706" max="8706" width="37.140625" customWidth="1"/>
    <col min="8707" max="8707" width="8.28515625" customWidth="1"/>
    <col min="8708" max="8708" width="10.7109375" customWidth="1"/>
    <col min="8709" max="8709" width="11.85546875" customWidth="1"/>
    <col min="8710" max="8710" width="12.7109375" customWidth="1"/>
    <col min="8961" max="8961" width="6.140625" customWidth="1"/>
    <col min="8962" max="8962" width="37.140625" customWidth="1"/>
    <col min="8963" max="8963" width="8.28515625" customWidth="1"/>
    <col min="8964" max="8964" width="10.7109375" customWidth="1"/>
    <col min="8965" max="8965" width="11.85546875" customWidth="1"/>
    <col min="8966" max="8966" width="12.7109375" customWidth="1"/>
    <col min="9217" max="9217" width="6.140625" customWidth="1"/>
    <col min="9218" max="9218" width="37.140625" customWidth="1"/>
    <col min="9219" max="9219" width="8.28515625" customWidth="1"/>
    <col min="9220" max="9220" width="10.7109375" customWidth="1"/>
    <col min="9221" max="9221" width="11.85546875" customWidth="1"/>
    <col min="9222" max="9222" width="12.7109375" customWidth="1"/>
    <col min="9473" max="9473" width="6.140625" customWidth="1"/>
    <col min="9474" max="9474" width="37.140625" customWidth="1"/>
    <col min="9475" max="9475" width="8.28515625" customWidth="1"/>
    <col min="9476" max="9476" width="10.7109375" customWidth="1"/>
    <col min="9477" max="9477" width="11.85546875" customWidth="1"/>
    <col min="9478" max="9478" width="12.7109375" customWidth="1"/>
    <col min="9729" max="9729" width="6.140625" customWidth="1"/>
    <col min="9730" max="9730" width="37.140625" customWidth="1"/>
    <col min="9731" max="9731" width="8.28515625" customWidth="1"/>
    <col min="9732" max="9732" width="10.7109375" customWidth="1"/>
    <col min="9733" max="9733" width="11.85546875" customWidth="1"/>
    <col min="9734" max="9734" width="12.7109375" customWidth="1"/>
    <col min="9985" max="9985" width="6.140625" customWidth="1"/>
    <col min="9986" max="9986" width="37.140625" customWidth="1"/>
    <col min="9987" max="9987" width="8.28515625" customWidth="1"/>
    <col min="9988" max="9988" width="10.7109375" customWidth="1"/>
    <col min="9989" max="9989" width="11.85546875" customWidth="1"/>
    <col min="9990" max="9990" width="12.7109375" customWidth="1"/>
    <col min="10241" max="10241" width="6.140625" customWidth="1"/>
    <col min="10242" max="10242" width="37.140625" customWidth="1"/>
    <col min="10243" max="10243" width="8.28515625" customWidth="1"/>
    <col min="10244" max="10244" width="10.7109375" customWidth="1"/>
    <col min="10245" max="10245" width="11.85546875" customWidth="1"/>
    <col min="10246" max="10246" width="12.7109375" customWidth="1"/>
    <col min="10497" max="10497" width="6.140625" customWidth="1"/>
    <col min="10498" max="10498" width="37.140625" customWidth="1"/>
    <col min="10499" max="10499" width="8.28515625" customWidth="1"/>
    <col min="10500" max="10500" width="10.7109375" customWidth="1"/>
    <col min="10501" max="10501" width="11.85546875" customWidth="1"/>
    <col min="10502" max="10502" width="12.7109375" customWidth="1"/>
    <col min="10753" max="10753" width="6.140625" customWidth="1"/>
    <col min="10754" max="10754" width="37.140625" customWidth="1"/>
    <col min="10755" max="10755" width="8.28515625" customWidth="1"/>
    <col min="10756" max="10756" width="10.7109375" customWidth="1"/>
    <col min="10757" max="10757" width="11.85546875" customWidth="1"/>
    <col min="10758" max="10758" width="12.7109375" customWidth="1"/>
    <col min="11009" max="11009" width="6.140625" customWidth="1"/>
    <col min="11010" max="11010" width="37.140625" customWidth="1"/>
    <col min="11011" max="11011" width="8.28515625" customWidth="1"/>
    <col min="11012" max="11012" width="10.7109375" customWidth="1"/>
    <col min="11013" max="11013" width="11.85546875" customWidth="1"/>
    <col min="11014" max="11014" width="12.7109375" customWidth="1"/>
    <col min="11265" max="11265" width="6.140625" customWidth="1"/>
    <col min="11266" max="11266" width="37.140625" customWidth="1"/>
    <col min="11267" max="11267" width="8.28515625" customWidth="1"/>
    <col min="11268" max="11268" width="10.7109375" customWidth="1"/>
    <col min="11269" max="11269" width="11.85546875" customWidth="1"/>
    <col min="11270" max="11270" width="12.7109375" customWidth="1"/>
    <col min="11521" max="11521" width="6.140625" customWidth="1"/>
    <col min="11522" max="11522" width="37.140625" customWidth="1"/>
    <col min="11523" max="11523" width="8.28515625" customWidth="1"/>
    <col min="11524" max="11524" width="10.7109375" customWidth="1"/>
    <col min="11525" max="11525" width="11.85546875" customWidth="1"/>
    <col min="11526" max="11526" width="12.7109375" customWidth="1"/>
    <col min="11777" max="11777" width="6.140625" customWidth="1"/>
    <col min="11778" max="11778" width="37.140625" customWidth="1"/>
    <col min="11779" max="11779" width="8.28515625" customWidth="1"/>
    <col min="11780" max="11780" width="10.7109375" customWidth="1"/>
    <col min="11781" max="11781" width="11.85546875" customWidth="1"/>
    <col min="11782" max="11782" width="12.7109375" customWidth="1"/>
    <col min="12033" max="12033" width="6.140625" customWidth="1"/>
    <col min="12034" max="12034" width="37.140625" customWidth="1"/>
    <col min="12035" max="12035" width="8.28515625" customWidth="1"/>
    <col min="12036" max="12036" width="10.7109375" customWidth="1"/>
    <col min="12037" max="12037" width="11.85546875" customWidth="1"/>
    <col min="12038" max="12038" width="12.7109375" customWidth="1"/>
    <col min="12289" max="12289" width="6.140625" customWidth="1"/>
    <col min="12290" max="12290" width="37.140625" customWidth="1"/>
    <col min="12291" max="12291" width="8.28515625" customWidth="1"/>
    <col min="12292" max="12292" width="10.7109375" customWidth="1"/>
    <col min="12293" max="12293" width="11.85546875" customWidth="1"/>
    <col min="12294" max="12294" width="12.7109375" customWidth="1"/>
    <col min="12545" max="12545" width="6.140625" customWidth="1"/>
    <col min="12546" max="12546" width="37.140625" customWidth="1"/>
    <col min="12547" max="12547" width="8.28515625" customWidth="1"/>
    <col min="12548" max="12548" width="10.7109375" customWidth="1"/>
    <col min="12549" max="12549" width="11.85546875" customWidth="1"/>
    <col min="12550" max="12550" width="12.7109375" customWidth="1"/>
    <col min="12801" max="12801" width="6.140625" customWidth="1"/>
    <col min="12802" max="12802" width="37.140625" customWidth="1"/>
    <col min="12803" max="12803" width="8.28515625" customWidth="1"/>
    <col min="12804" max="12804" width="10.7109375" customWidth="1"/>
    <col min="12805" max="12805" width="11.85546875" customWidth="1"/>
    <col min="12806" max="12806" width="12.7109375" customWidth="1"/>
    <col min="13057" max="13057" width="6.140625" customWidth="1"/>
    <col min="13058" max="13058" width="37.140625" customWidth="1"/>
    <col min="13059" max="13059" width="8.28515625" customWidth="1"/>
    <col min="13060" max="13060" width="10.7109375" customWidth="1"/>
    <col min="13061" max="13061" width="11.85546875" customWidth="1"/>
    <col min="13062" max="13062" width="12.7109375" customWidth="1"/>
    <col min="13313" max="13313" width="6.140625" customWidth="1"/>
    <col min="13314" max="13314" width="37.140625" customWidth="1"/>
    <col min="13315" max="13315" width="8.28515625" customWidth="1"/>
    <col min="13316" max="13316" width="10.7109375" customWidth="1"/>
    <col min="13317" max="13317" width="11.85546875" customWidth="1"/>
    <col min="13318" max="13318" width="12.7109375" customWidth="1"/>
    <col min="13569" max="13569" width="6.140625" customWidth="1"/>
    <col min="13570" max="13570" width="37.140625" customWidth="1"/>
    <col min="13571" max="13571" width="8.28515625" customWidth="1"/>
    <col min="13572" max="13572" width="10.7109375" customWidth="1"/>
    <col min="13573" max="13573" width="11.85546875" customWidth="1"/>
    <col min="13574" max="13574" width="12.7109375" customWidth="1"/>
    <col min="13825" max="13825" width="6.140625" customWidth="1"/>
    <col min="13826" max="13826" width="37.140625" customWidth="1"/>
    <col min="13827" max="13827" width="8.28515625" customWidth="1"/>
    <col min="13828" max="13828" width="10.7109375" customWidth="1"/>
    <col min="13829" max="13829" width="11.85546875" customWidth="1"/>
    <col min="13830" max="13830" width="12.7109375" customWidth="1"/>
    <col min="14081" max="14081" width="6.140625" customWidth="1"/>
    <col min="14082" max="14082" width="37.140625" customWidth="1"/>
    <col min="14083" max="14083" width="8.28515625" customWidth="1"/>
    <col min="14084" max="14084" width="10.7109375" customWidth="1"/>
    <col min="14085" max="14085" width="11.85546875" customWidth="1"/>
    <col min="14086" max="14086" width="12.7109375" customWidth="1"/>
    <col min="14337" max="14337" width="6.140625" customWidth="1"/>
    <col min="14338" max="14338" width="37.140625" customWidth="1"/>
    <col min="14339" max="14339" width="8.28515625" customWidth="1"/>
    <col min="14340" max="14340" width="10.7109375" customWidth="1"/>
    <col min="14341" max="14341" width="11.85546875" customWidth="1"/>
    <col min="14342" max="14342" width="12.7109375" customWidth="1"/>
    <col min="14593" max="14593" width="6.140625" customWidth="1"/>
    <col min="14594" max="14594" width="37.140625" customWidth="1"/>
    <col min="14595" max="14595" width="8.28515625" customWidth="1"/>
    <col min="14596" max="14596" width="10.7109375" customWidth="1"/>
    <col min="14597" max="14597" width="11.85546875" customWidth="1"/>
    <col min="14598" max="14598" width="12.7109375" customWidth="1"/>
    <col min="14849" max="14849" width="6.140625" customWidth="1"/>
    <col min="14850" max="14850" width="37.140625" customWidth="1"/>
    <col min="14851" max="14851" width="8.28515625" customWidth="1"/>
    <col min="14852" max="14852" width="10.7109375" customWidth="1"/>
    <col min="14853" max="14853" width="11.85546875" customWidth="1"/>
    <col min="14854" max="14854" width="12.7109375" customWidth="1"/>
    <col min="15105" max="15105" width="6.140625" customWidth="1"/>
    <col min="15106" max="15106" width="37.140625" customWidth="1"/>
    <col min="15107" max="15107" width="8.28515625" customWidth="1"/>
    <col min="15108" max="15108" width="10.7109375" customWidth="1"/>
    <col min="15109" max="15109" width="11.85546875" customWidth="1"/>
    <col min="15110" max="15110" width="12.7109375" customWidth="1"/>
    <col min="15361" max="15361" width="6.140625" customWidth="1"/>
    <col min="15362" max="15362" width="37.140625" customWidth="1"/>
    <col min="15363" max="15363" width="8.28515625" customWidth="1"/>
    <col min="15364" max="15364" width="10.7109375" customWidth="1"/>
    <col min="15365" max="15365" width="11.85546875" customWidth="1"/>
    <col min="15366" max="15366" width="12.7109375" customWidth="1"/>
    <col min="15617" max="15617" width="6.140625" customWidth="1"/>
    <col min="15618" max="15618" width="37.140625" customWidth="1"/>
    <col min="15619" max="15619" width="8.28515625" customWidth="1"/>
    <col min="15620" max="15620" width="10.7109375" customWidth="1"/>
    <col min="15621" max="15621" width="11.85546875" customWidth="1"/>
    <col min="15622" max="15622" width="12.7109375" customWidth="1"/>
    <col min="15873" max="15873" width="6.140625" customWidth="1"/>
    <col min="15874" max="15874" width="37.140625" customWidth="1"/>
    <col min="15875" max="15875" width="8.28515625" customWidth="1"/>
    <col min="15876" max="15876" width="10.7109375" customWidth="1"/>
    <col min="15877" max="15877" width="11.85546875" customWidth="1"/>
    <col min="15878" max="15878" width="12.7109375" customWidth="1"/>
    <col min="16129" max="16129" width="6.140625" customWidth="1"/>
    <col min="16130" max="16130" width="37.140625" customWidth="1"/>
    <col min="16131" max="16131" width="8.28515625" customWidth="1"/>
    <col min="16132" max="16132" width="10.7109375" customWidth="1"/>
    <col min="16133" max="16133" width="11.85546875" customWidth="1"/>
    <col min="16134" max="16134" width="12.7109375" customWidth="1"/>
  </cols>
  <sheetData>
    <row r="1" spans="1:7" x14ac:dyDescent="0.25">
      <c r="E1" s="13" t="s">
        <v>0</v>
      </c>
    </row>
    <row r="2" spans="1:7" x14ac:dyDescent="0.25">
      <c r="E2" s="13" t="s">
        <v>381</v>
      </c>
    </row>
    <row r="3" spans="1:7" x14ac:dyDescent="0.25">
      <c r="E3" s="13" t="s">
        <v>255</v>
      </c>
    </row>
    <row r="4" spans="1:7" x14ac:dyDescent="0.25">
      <c r="E4" s="13" t="s">
        <v>458</v>
      </c>
    </row>
    <row r="7" spans="1:7" x14ac:dyDescent="0.25">
      <c r="G7" s="443"/>
    </row>
    <row r="8" spans="1:7" ht="15.75" customHeight="1" x14ac:dyDescent="0.25">
      <c r="A8" s="1055" t="s">
        <v>442</v>
      </c>
      <c r="B8" s="1055"/>
      <c r="C8" s="1055"/>
      <c r="D8" s="1055"/>
      <c r="E8" s="1055"/>
      <c r="F8" s="1055"/>
      <c r="G8" s="444"/>
    </row>
    <row r="9" spans="1:7" s="700" customFormat="1" ht="15.75" customHeight="1" x14ac:dyDescent="0.25">
      <c r="A9" s="1055" t="s">
        <v>443</v>
      </c>
      <c r="B9" s="1055"/>
      <c r="C9" s="1055"/>
      <c r="D9" s="1055"/>
      <c r="E9" s="1055"/>
      <c r="F9" s="1055"/>
    </row>
    <row r="10" spans="1:7" x14ac:dyDescent="0.25">
      <c r="A10" s="1165"/>
      <c r="B10" s="1165"/>
      <c r="C10" s="1165"/>
      <c r="D10" s="1165"/>
      <c r="E10" s="1165"/>
    </row>
    <row r="11" spans="1:7" x14ac:dyDescent="0.25">
      <c r="A11" s="442"/>
      <c r="B11" s="442"/>
      <c r="C11" s="442"/>
    </row>
    <row r="12" spans="1:7" x14ac:dyDescent="0.25">
      <c r="A12" s="1166" t="s">
        <v>459</v>
      </c>
      <c r="B12" s="1168" t="s">
        <v>444</v>
      </c>
      <c r="C12" s="1169" t="s">
        <v>463</v>
      </c>
      <c r="D12" s="1168" t="s">
        <v>445</v>
      </c>
      <c r="E12" s="1169" t="s">
        <v>470</v>
      </c>
      <c r="F12" s="1170" t="s">
        <v>446</v>
      </c>
    </row>
    <row r="13" spans="1:7" x14ac:dyDescent="0.25">
      <c r="A13" s="1167"/>
      <c r="B13" s="1168"/>
      <c r="C13" s="1168"/>
      <c r="D13" s="1168"/>
      <c r="E13" s="1169"/>
      <c r="F13" s="1170"/>
    </row>
    <row r="14" spans="1:7" x14ac:dyDescent="0.25">
      <c r="A14" s="707">
        <v>1</v>
      </c>
      <c r="B14" s="1159" t="s">
        <v>460</v>
      </c>
      <c r="C14" s="1160"/>
      <c r="D14" s="1160"/>
      <c r="E14" s="1160"/>
      <c r="F14" s="1161"/>
    </row>
    <row r="15" spans="1:7" ht="25.5" x14ac:dyDescent="0.25">
      <c r="A15" s="707">
        <v>2</v>
      </c>
      <c r="B15" s="706" t="s">
        <v>467</v>
      </c>
      <c r="C15" s="708" t="s">
        <v>447</v>
      </c>
      <c r="D15" s="708">
        <v>3</v>
      </c>
      <c r="E15" s="715" t="s">
        <v>448</v>
      </c>
      <c r="F15" s="701"/>
    </row>
    <row r="16" spans="1:7" ht="25.5" x14ac:dyDescent="0.25">
      <c r="A16" s="702">
        <v>3</v>
      </c>
      <c r="B16" s="703" t="s">
        <v>468</v>
      </c>
      <c r="C16" s="707" t="s">
        <v>449</v>
      </c>
      <c r="D16" s="708">
        <v>1.5</v>
      </c>
      <c r="E16" s="715" t="s">
        <v>450</v>
      </c>
      <c r="F16" s="701"/>
    </row>
    <row r="17" spans="1:6" ht="25.5" x14ac:dyDescent="0.25">
      <c r="A17" s="702">
        <v>4</v>
      </c>
      <c r="B17" s="703" t="s">
        <v>469</v>
      </c>
      <c r="C17" s="707" t="s">
        <v>449</v>
      </c>
      <c r="D17" s="708">
        <v>13.45</v>
      </c>
      <c r="E17" s="715" t="s">
        <v>451</v>
      </c>
      <c r="F17" s="701"/>
    </row>
    <row r="18" spans="1:6" ht="18.75" customHeight="1" x14ac:dyDescent="0.25">
      <c r="A18" s="708">
        <v>5</v>
      </c>
      <c r="B18" s="1162" t="s">
        <v>461</v>
      </c>
      <c r="C18" s="1163"/>
      <c r="D18" s="1163"/>
      <c r="E18" s="1163"/>
      <c r="F18" s="1164"/>
    </row>
    <row r="19" spans="1:6" ht="27.75" customHeight="1" x14ac:dyDescent="0.25">
      <c r="A19" s="702">
        <v>6</v>
      </c>
      <c r="B19" s="714" t="s">
        <v>464</v>
      </c>
      <c r="C19" s="277"/>
      <c r="D19" s="707"/>
      <c r="E19" s="704" t="s">
        <v>452</v>
      </c>
      <c r="F19" s="708"/>
    </row>
    <row r="20" spans="1:6" ht="63.75" x14ac:dyDescent="0.25">
      <c r="A20" s="707">
        <v>7</v>
      </c>
      <c r="B20" s="705" t="s">
        <v>465</v>
      </c>
      <c r="C20" s="709" t="s">
        <v>453</v>
      </c>
      <c r="D20" s="708">
        <v>5.99</v>
      </c>
      <c r="E20" s="708" t="s">
        <v>454</v>
      </c>
      <c r="F20" s="708" t="s">
        <v>455</v>
      </c>
    </row>
    <row r="21" spans="1:6" ht="20.25" customHeight="1" x14ac:dyDescent="0.25">
      <c r="A21" s="704">
        <v>8</v>
      </c>
      <c r="B21" s="1162" t="s">
        <v>462</v>
      </c>
      <c r="C21" s="1163"/>
      <c r="D21" s="1163"/>
      <c r="E21" s="1163"/>
      <c r="F21" s="1164"/>
    </row>
    <row r="22" spans="1:6" ht="38.25" x14ac:dyDescent="0.25">
      <c r="A22" s="704">
        <v>9</v>
      </c>
      <c r="B22" s="705" t="s">
        <v>466</v>
      </c>
      <c r="C22" s="708" t="s">
        <v>449</v>
      </c>
      <c r="D22" s="708">
        <v>9797.2999999999993</v>
      </c>
      <c r="E22" s="708">
        <v>550</v>
      </c>
      <c r="F22" s="708"/>
    </row>
    <row r="23" spans="1:6" x14ac:dyDescent="0.25">
      <c r="A23" s="701"/>
      <c r="B23" s="710" t="s">
        <v>4</v>
      </c>
      <c r="C23" s="711"/>
      <c r="D23" s="712"/>
      <c r="E23" s="713" t="s">
        <v>456</v>
      </c>
      <c r="F23" s="708"/>
    </row>
    <row r="25" spans="1:6" x14ac:dyDescent="0.25">
      <c r="B25" t="s">
        <v>457</v>
      </c>
    </row>
  </sheetData>
  <mergeCells count="12">
    <mergeCell ref="A8:F8"/>
    <mergeCell ref="A9:F9"/>
    <mergeCell ref="B14:F14"/>
    <mergeCell ref="B18:F18"/>
    <mergeCell ref="B21:F21"/>
    <mergeCell ref="A10:E10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 priedas</vt:lpstr>
      <vt:lpstr>2 priedas</vt:lpstr>
      <vt:lpstr>3 priedas</vt:lpstr>
      <vt:lpstr>4 priedas</vt:lpstr>
      <vt:lpstr>5 priedas</vt:lpstr>
      <vt:lpstr>6 priedas</vt:lpstr>
      <vt:lpstr>7 priedas</vt:lpstr>
      <vt:lpstr>8 priedas</vt:lpstr>
      <vt:lpstr>9 priedas</vt:lpstr>
      <vt:lpstr>10 priedas</vt:lpstr>
      <vt:lpstr>11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Auryliene</dc:creator>
  <cp:lastModifiedBy>Sigita Nemeikaite</cp:lastModifiedBy>
  <cp:lastPrinted>2021-02-10T15:19:09Z</cp:lastPrinted>
  <dcterms:created xsi:type="dcterms:W3CDTF">2019-06-11T11:41:17Z</dcterms:created>
  <dcterms:modified xsi:type="dcterms:W3CDTF">2021-02-15T09:22:49Z</dcterms:modified>
</cp:coreProperties>
</file>